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F75D716F-9F22-496D-86DF-B28599D8F6B7}" xr6:coauthVersionLast="47" xr6:coauthVersionMax="47" xr10:uidLastSave="{00000000-0000-0000-0000-000000000000}"/>
  <bookViews>
    <workbookView xWindow="-120" yWindow="-120" windowWidth="25440" windowHeight="15390" tabRatio="789" activeTab="5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" l="1"/>
  <c r="I18" i="7"/>
  <c r="J18" i="7"/>
  <c r="K18" i="7"/>
  <c r="L18" i="7"/>
  <c r="Q18" i="7" s="1"/>
  <c r="M18" i="7"/>
  <c r="N18" i="7"/>
  <c r="O18" i="7"/>
  <c r="P18" i="7"/>
  <c r="R18" i="7"/>
  <c r="X18" i="7" s="1"/>
  <c r="S18" i="7"/>
  <c r="T18" i="7"/>
  <c r="U18" i="7"/>
  <c r="V18" i="7"/>
  <c r="W18" i="7"/>
  <c r="H19" i="7"/>
  <c r="I19" i="7"/>
  <c r="J19" i="7"/>
  <c r="Q19" i="7" s="1"/>
  <c r="K19" i="7"/>
  <c r="L19" i="7"/>
  <c r="M19" i="7"/>
  <c r="N19" i="7"/>
  <c r="O19" i="7"/>
  <c r="P19" i="7"/>
  <c r="R19" i="7"/>
  <c r="X19" i="7" s="1"/>
  <c r="S19" i="7"/>
  <c r="T19" i="7"/>
  <c r="U19" i="7"/>
  <c r="V19" i="7"/>
  <c r="W19" i="7"/>
  <c r="H20" i="7"/>
  <c r="I20" i="7"/>
  <c r="Q20" i="7" s="1"/>
  <c r="J20" i="7"/>
  <c r="K20" i="7"/>
  <c r="L20" i="7"/>
  <c r="M20" i="7"/>
  <c r="N20" i="7"/>
  <c r="O20" i="7"/>
  <c r="P20" i="7"/>
  <c r="R20" i="7"/>
  <c r="S20" i="7"/>
  <c r="T20" i="7"/>
  <c r="U20" i="7"/>
  <c r="X20" i="7" s="1"/>
  <c r="V20" i="7"/>
  <c r="W20" i="7"/>
  <c r="H21" i="7"/>
  <c r="Q21" i="7" s="1"/>
  <c r="I21" i="7"/>
  <c r="J21" i="7"/>
  <c r="K21" i="7"/>
  <c r="L21" i="7"/>
  <c r="M21" i="7"/>
  <c r="N21" i="7"/>
  <c r="O21" i="7"/>
  <c r="P21" i="7"/>
  <c r="R21" i="7"/>
  <c r="S21" i="7"/>
  <c r="T21" i="7"/>
  <c r="U21" i="7"/>
  <c r="V21" i="7"/>
  <c r="W21" i="7"/>
  <c r="X21" i="7"/>
  <c r="H22" i="7"/>
  <c r="Q22" i="7" s="1"/>
  <c r="I22" i="7"/>
  <c r="J22" i="7"/>
  <c r="K22" i="7"/>
  <c r="L22" i="7"/>
  <c r="M22" i="7"/>
  <c r="N22" i="7"/>
  <c r="O22" i="7"/>
  <c r="P22" i="7"/>
  <c r="R22" i="7"/>
  <c r="S22" i="7"/>
  <c r="X22" i="7" s="1"/>
  <c r="T22" i="7"/>
  <c r="U22" i="7"/>
  <c r="V22" i="7"/>
  <c r="W22" i="7"/>
  <c r="H23" i="7"/>
  <c r="I23" i="7"/>
  <c r="J23" i="7"/>
  <c r="Q23" i="7" s="1"/>
  <c r="K23" i="7"/>
  <c r="L23" i="7"/>
  <c r="M23" i="7"/>
  <c r="N23" i="7"/>
  <c r="O23" i="7"/>
  <c r="P23" i="7"/>
  <c r="R23" i="7"/>
  <c r="X23" i="7" s="1"/>
  <c r="S23" i="7"/>
  <c r="T23" i="7"/>
  <c r="U23" i="7"/>
  <c r="V23" i="7"/>
  <c r="W23" i="7"/>
  <c r="H24" i="7"/>
  <c r="I24" i="7"/>
  <c r="Q24" i="7" s="1"/>
  <c r="J24" i="7"/>
  <c r="K24" i="7"/>
  <c r="L24" i="7"/>
  <c r="M24" i="7"/>
  <c r="N24" i="7"/>
  <c r="O24" i="7"/>
  <c r="P24" i="7"/>
  <c r="R24" i="7"/>
  <c r="S24" i="7"/>
  <c r="T24" i="7"/>
  <c r="U24" i="7"/>
  <c r="X24" i="7" s="1"/>
  <c r="V24" i="7"/>
  <c r="W24" i="7"/>
  <c r="H25" i="7"/>
  <c r="Q25" i="7" s="1"/>
  <c r="I25" i="7"/>
  <c r="J25" i="7"/>
  <c r="K25" i="7"/>
  <c r="L25" i="7"/>
  <c r="M25" i="7"/>
  <c r="N25" i="7"/>
  <c r="O25" i="7"/>
  <c r="P25" i="7"/>
  <c r="R25" i="7"/>
  <c r="S25" i="7"/>
  <c r="T25" i="7"/>
  <c r="U25" i="7"/>
  <c r="V25" i="7"/>
  <c r="W25" i="7"/>
  <c r="X25" i="7"/>
  <c r="H26" i="7"/>
  <c r="Q26" i="7" s="1"/>
  <c r="I26" i="7"/>
  <c r="J26" i="7"/>
  <c r="K26" i="7"/>
  <c r="L26" i="7"/>
  <c r="M26" i="7"/>
  <c r="N26" i="7"/>
  <c r="O26" i="7"/>
  <c r="P26" i="7"/>
  <c r="R26" i="7"/>
  <c r="S26" i="7"/>
  <c r="X26" i="7" s="1"/>
  <c r="T26" i="7"/>
  <c r="U26" i="7"/>
  <c r="V26" i="7"/>
  <c r="W26" i="7"/>
  <c r="F18" i="7"/>
  <c r="F19" i="7"/>
  <c r="F20" i="7"/>
  <c r="F21" i="7"/>
  <c r="F22" i="7"/>
  <c r="F23" i="7"/>
  <c r="F24" i="7"/>
  <c r="F25" i="7"/>
  <c r="F26" i="7"/>
  <c r="H17" i="7"/>
  <c r="I17" i="7"/>
  <c r="J17" i="7"/>
  <c r="K17" i="7"/>
  <c r="L17" i="7"/>
  <c r="Q17" i="7" s="1"/>
  <c r="M17" i="7"/>
  <c r="N17" i="7"/>
  <c r="O17" i="7"/>
  <c r="P17" i="7"/>
  <c r="R17" i="7"/>
  <c r="S17" i="7"/>
  <c r="X17" i="7" s="1"/>
  <c r="T17" i="7"/>
  <c r="U17" i="7"/>
  <c r="V17" i="7"/>
  <c r="W17" i="7"/>
  <c r="F17" i="7"/>
  <c r="H16" i="7"/>
  <c r="I16" i="7"/>
  <c r="J16" i="7"/>
  <c r="K16" i="7"/>
  <c r="L16" i="7"/>
  <c r="Q16" i="7" s="1"/>
  <c r="M16" i="7"/>
  <c r="N16" i="7"/>
  <c r="O16" i="7"/>
  <c r="P16" i="7"/>
  <c r="R16" i="7"/>
  <c r="S16" i="7"/>
  <c r="T16" i="7"/>
  <c r="U16" i="7"/>
  <c r="V16" i="7"/>
  <c r="W16" i="7"/>
  <c r="X16" i="7"/>
  <c r="F16" i="7"/>
  <c r="H15" i="7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5" i="7"/>
  <c r="H14" i="7"/>
  <c r="H13" i="7"/>
  <c r="H12" i="7"/>
  <c r="I14" i="7"/>
  <c r="J14" i="7"/>
  <c r="K14" i="7"/>
  <c r="L14" i="7"/>
  <c r="M14" i="7"/>
  <c r="N14" i="7"/>
  <c r="O14" i="7"/>
  <c r="P14" i="7"/>
  <c r="R14" i="7"/>
  <c r="X14" i="7" s="1"/>
  <c r="S14" i="7"/>
  <c r="T14" i="7"/>
  <c r="U14" i="7"/>
  <c r="V14" i="7"/>
  <c r="W14" i="7"/>
  <c r="F14" i="7"/>
  <c r="F13" i="7"/>
  <c r="I13" i="7"/>
  <c r="J13" i="7"/>
  <c r="K13" i="7"/>
  <c r="L13" i="7"/>
  <c r="M13" i="7"/>
  <c r="N13" i="7"/>
  <c r="O13" i="7"/>
  <c r="P13" i="7"/>
  <c r="P12" i="7"/>
  <c r="O12" i="7"/>
  <c r="N12" i="7"/>
  <c r="M12" i="7"/>
  <c r="L12" i="7"/>
  <c r="K12" i="7"/>
  <c r="J12" i="7"/>
  <c r="I12" i="7"/>
  <c r="F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Q12" i="7" l="1"/>
  <c r="Q15" i="7"/>
  <c r="X15" i="7"/>
  <c r="Q14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S12" i="7"/>
  <c r="T12" i="7"/>
  <c r="U12" i="7"/>
  <c r="V12" i="7"/>
  <c r="W12" i="7"/>
  <c r="R12" i="7"/>
  <c r="X12" i="7" l="1"/>
  <c r="X13" i="7"/>
  <c r="X11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<sst xmlns="http://schemas.openxmlformats.org/spreadsheetml/2006/main" count="1400" uniqueCount="668">
  <si>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</si>
  <si>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</si>
  <si>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</si>
  <si>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</si>
  <si>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</si>
  <si>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</si>
  <si>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</si>
  <si>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</si>
  <si>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</si>
  <si>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</si>
  <si>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</si>
  <si>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</si>
  <si>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</si>
  <si>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</si>
  <si>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</si>
  <si>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</si>
  <si>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</si>
  <si>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</si>
  <si>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</si>
  <si>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</si>
  <si>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</si>
  <si>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</si>
  <si>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</si>
  <si>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</si>
  <si>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</si>
  <si>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</si>
  <si>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</si>
  <si>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</si>
  <si>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</si>
  <si>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</si>
  <si>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</si>
  <si>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</si>
  <si>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</si>
  <si>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</si>
  <si>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</si>
  <si>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</si>
  <si>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</si>
  <si>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</si>
  <si>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</si>
  <si>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</si>
  <si>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</si>
  <si>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</si>
  <si>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</si>
  <si>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</si>
  <si>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</si>
  <si>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</si>
  <si>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</si>
  <si>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</si>
  <si>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</si>
  <si>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</si>
  <si>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</si>
  <si>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</si>
  <si>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</si>
  <si>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</si>
  <si>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</si>
  <si>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</si>
  <si>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</si>
  <si>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</si>
  <si>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</si>
  <si>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</si>
  <si>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</si>
  <si>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</si>
  <si>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</si>
  <si>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</si>
  <si>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</si>
  <si>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</si>
  <si>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</si>
  <si>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</si>
  <si>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</si>
  <si>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</si>
  <si>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</si>
  <si>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</si>
  <si>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</si>
  <si>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</si>
  <si>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</si>
  <si>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</si>
  <si>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</si>
  <si>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</si>
  <si>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</si>
  <si>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</si>
  <si>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</si>
  <si>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</si>
  <si>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</si>
  <si>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</si>
  <si>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</si>
  <si>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</si>
  <si>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</si>
  <si>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</si>
  <si>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</si>
  <si>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</si>
  <si>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</si>
  <si>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</si>
  <si>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</si>
  <si>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</si>
  <si>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</si>
  <si>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</si>
  <si>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</si>
  <si>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</si>
  <si>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</si>
  <si>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</si>
  <si>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</si>
  <si>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</si>
  <si>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</si>
  <si>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</si>
  <si>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</si>
  <si>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</si>
  <si>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</si>
  <si>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</si>
  <si>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</si>
  <si>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</si>
  <si>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</si>
  <si>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</si>
  <si>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</si>
  <si>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</si>
  <si>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</si>
  <si>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</si>
  <si>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</si>
  <si>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</si>
  <si>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</si>
  <si>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</si>
  <si>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</si>
  <si>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</si>
  <si>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</si>
  <si>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</si>
  <si>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</si>
  <si>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</si>
  <si>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</si>
  <si>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</si>
  <si>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</si>
  <si>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</si>
  <si>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</si>
  <si>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</si>
  <si>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</si>
  <si>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</si>
  <si>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</si>
  <si>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</si>
  <si>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</si>
  <si>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</si>
  <si>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</si>
  <si>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</si>
  <si>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</si>
  <si>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</si>
  <si>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</si>
  <si>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</si>
  <si>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</si>
  <si>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</si>
  <si>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</si>
  <si>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</si>
  <si>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</si>
  <si>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</si>
  <si>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</si>
  <si>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</si>
  <si>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</si>
  <si>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</si>
  <si>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</si>
  <si>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</si>
  <si>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</si>
  <si>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</si>
  <si>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</si>
  <si>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</si>
  <si>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</si>
  <si>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</si>
  <si>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</si>
  <si>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</si>
  <si>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</si>
  <si>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</si>
  <si>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</si>
  <si>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</si>
  <si>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</si>
  <si>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</si>
  <si>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</si>
  <si>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</si>
  <si>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</si>
  <si>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</si>
  <si>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</si>
  <si>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</si>
  <si>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</si>
  <si>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</si>
  <si>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</si>
  <si>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</si>
  <si>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</si>
  <si>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</si>
  <si>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</si>
  <si>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</si>
  <si>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</si>
  <si>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</si>
  <si>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</si>
  <si>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</si>
  <si>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</si>
  <si>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</si>
  <si>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</si>
  <si>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</si>
  <si>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</si>
  <si>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</si>
  <si>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</si>
  <si>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</si>
  <si>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</si>
  <si>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</si>
  <si>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</si>
  <si>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</si>
  <si>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</si>
  <si>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</si>
  <si>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</si>
  <si>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</si>
  <si>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</si>
  <si>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</si>
  <si>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</si>
  <si>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</si>
  <si>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</si>
  <si>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</si>
  <si>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</si>
  <si>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</si>
  <si>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</si>
  <si>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</si>
  <si>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</si>
  <si>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</si>
  <si>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</si>
  <si>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</si>
  <si>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</si>
  <si>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</si>
  <si>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</si>
  <si>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</si>
  <si>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</si>
  <si>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</si>
  <si>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</si>
  <si>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</si>
  <si>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</si>
  <si>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</si>
  <si>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</si>
  <si>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</si>
  <si>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</si>
  <si>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</si>
  <si>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</si>
  <si>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</si>
  <si>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</si>
  <si>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</si>
  <si>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</si>
  <si>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</si>
  <si>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</si>
  <si>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</si>
  <si>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</si>
  <si>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</si>
  <si>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</si>
  <si>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</si>
  <si>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</si>
  <si>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</si>
  <si>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</si>
  <si>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</si>
  <si>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</si>
  <si>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DE_GMK33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</si>
  <si>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</si>
  <si>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</si>
  <si>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</si>
  <si>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</si>
  <si>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</si>
  <si>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</si>
  <si>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</si>
  <si>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</si>
  <si>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</si>
  <si>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</si>
  <si>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</si>
  <si>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</si>
  <si>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</si>
  <si>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</si>
  <si>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</si>
  <si>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</si>
  <si>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</si>
  <si>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</si>
  <si>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</si>
  <si>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</si>
  <si>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</si>
  <si>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</si>
  <si>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</si>
  <si>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</si>
  <si>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</si>
  <si>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</si>
  <si>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</si>
  <si>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</si>
  <si>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</si>
  <si>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</si>
  <si>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</si>
  <si>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</si>
  <si>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</si>
  <si>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</si>
  <si>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</si>
  <si>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</si>
  <si>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</si>
  <si>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</si>
  <si>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</si>
  <si>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</si>
  <si>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</si>
  <si>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</si>
  <si>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</si>
  <si>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</si>
  <si>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</si>
  <si>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</si>
  <si>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</si>
  <si>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</si>
  <si>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</si>
  <si>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</si>
  <si>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</si>
  <si>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</si>
  <si>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</si>
  <si>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</si>
  <si>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</si>
  <si>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</si>
  <si>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</si>
  <si>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</si>
  <si>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</si>
  <si>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</si>
  <si>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</si>
  <si>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</si>
  <si>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</si>
  <si>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</si>
  <si>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</si>
  <si>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</si>
  <si>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</si>
  <si>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</si>
  <si>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</si>
  <si>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</si>
  <si>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</si>
  <si>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</si>
  <si>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</si>
  <si>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</si>
  <si>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</si>
  <si>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</si>
  <si>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</si>
  <si>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</si>
  <si>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</si>
  <si>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</si>
  <si>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</si>
  <si>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</si>
  <si>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</si>
  <si>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</si>
  <si>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</si>
  <si>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</si>
  <si>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</si>
  <si>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</si>
  <si>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</si>
  <si>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</si>
  <si>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</si>
  <si>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</si>
  <si>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</si>
  <si>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</si>
  <si>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</si>
  <si>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</si>
  <si>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</si>
  <si>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</si>
  <si>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</si>
  <si>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</si>
  <si>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</si>
  <si>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</si>
  <si>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</si>
  <si>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</si>
  <si>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</si>
  <si>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</si>
  <si>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</si>
  <si>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</si>
  <si>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</si>
  <si>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</si>
  <si>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</si>
  <si>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</si>
  <si>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</si>
  <si>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</si>
  <si>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</si>
  <si>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</si>
  <si>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</si>
  <si>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</si>
  <si>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</si>
  <si>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</si>
  <si>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</si>
  <si>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</si>
  <si>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</si>
  <si>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</si>
  <si>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</si>
  <si>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</si>
  <si>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</si>
  <si>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</si>
  <si>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</si>
  <si>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</si>
  <si>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</si>
  <si>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</si>
  <si>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</si>
  <si>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</si>
  <si>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</si>
  <si>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</si>
  <si>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</si>
  <si>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</si>
  <si>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</si>
  <si>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</si>
  <si>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</si>
  <si>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</si>
  <si>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</si>
  <si>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</si>
  <si>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</si>
  <si>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</si>
  <si>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</si>
  <si>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</si>
  <si>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</si>
  <si>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</si>
  <si>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</si>
  <si>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</si>
  <si>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</si>
  <si>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</si>
  <si>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</si>
  <si>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</si>
  <si>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</si>
  <si>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</si>
  <si>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</si>
  <si>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</si>
  <si>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</si>
  <si>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</si>
  <si>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</si>
  <si>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</si>
  <si>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</si>
  <si>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</si>
  <si>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</si>
  <si>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</si>
  <si>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</si>
  <si>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</si>
  <si>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</si>
  <si>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</si>
  <si>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</si>
  <si>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</si>
  <si>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</si>
  <si>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</si>
  <si>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</si>
  <si>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</si>
  <si>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</si>
  <si>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</si>
  <si>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</si>
  <si>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</si>
  <si>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</si>
  <si>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</si>
  <si>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</si>
  <si>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</si>
  <si>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</si>
  <si>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</si>
  <si>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</si>
  <si>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</si>
  <si>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</si>
  <si>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</si>
  <si>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</si>
  <si>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</si>
  <si>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</si>
  <si>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</si>
  <si>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</si>
  <si>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</si>
  <si>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</si>
  <si>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</si>
  <si>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</si>
  <si>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</si>
  <si>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</si>
  <si>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</si>
  <si>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</si>
  <si>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</si>
  <si>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</si>
  <si>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</si>
  <si>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</si>
  <si>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</si>
  <si>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</si>
  <si>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</si>
  <si>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</si>
  <si>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</si>
  <si>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</si>
  <si>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</si>
  <si>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</si>
  <si>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</si>
  <si>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</si>
  <si>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</si>
  <si>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</si>
  <si>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</si>
  <si>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</si>
  <si>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</si>
  <si>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</si>
  <si>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</si>
  <si>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</si>
  <si>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</si>
  <si>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</si>
  <si>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</si>
  <si>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</si>
  <si>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</si>
  <si>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</si>
  <si>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</si>
  <si>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</si>
  <si>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>Musterstraße 1</t>
  </si>
  <si>
    <t>Musterstadt</t>
  </si>
  <si>
    <t>Max Mustermann</t>
  </si>
  <si>
    <t>max.mustermann@muster.de</t>
  </si>
  <si>
    <t>030/123456789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</si>
  <si>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</si>
  <si>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</si>
  <si>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</si>
  <si>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</si>
  <si>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</si>
  <si>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</si>
  <si>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</si>
  <si>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</si>
  <si>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</si>
  <si>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</si>
  <si>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</si>
  <si>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</si>
  <si>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</si>
  <si>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</si>
  <si>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</si>
  <si>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</si>
  <si>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Musternetz 1</t>
  </si>
  <si>
    <t>Musternetz 2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</si>
  <si>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</si>
  <si>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</si>
  <si>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</si>
  <si>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</si>
  <si>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</si>
  <si>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</si>
  <si>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</si>
  <si>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</si>
  <si>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</si>
  <si>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</si>
  <si>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</si>
  <si>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</si>
  <si>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</si>
  <si>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</si>
  <si>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</si>
  <si>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</si>
  <si>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</si>
  <si>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</si>
  <si>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</si>
  <si>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</si>
  <si>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</si>
  <si>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</si>
  <si>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</si>
  <si>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</si>
  <si>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</si>
  <si>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</si>
  <si>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</si>
  <si>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</si>
  <si>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</si>
  <si>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</si>
  <si>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</si>
  <si>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</si>
  <si>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</si>
  <si>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</si>
  <si>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</si>
  <si>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</si>
  <si>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</si>
  <si>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</si>
  <si>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</si>
  <si>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</si>
  <si>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</si>
  <si>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</si>
  <si>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</si>
  <si>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</si>
  <si>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</si>
  <si>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</si>
  <si>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</si>
  <si>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</si>
  <si>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</si>
  <si>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</si>
  <si>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</si>
  <si>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</si>
  <si>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</si>
  <si>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</si>
  <si>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</si>
  <si>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</si>
  <si>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</si>
  <si>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</si>
  <si>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</si>
  <si>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</si>
  <si>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</si>
  <si>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</si>
  <si>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</si>
  <si>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</si>
  <si>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</si>
  <si>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</si>
  <si>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</si>
  <si>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</si>
  <si>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</si>
  <si>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</si>
  <si>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</si>
  <si>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</si>
  <si>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</si>
  <si>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</si>
  <si>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</si>
  <si>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</si>
  <si>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</si>
  <si>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</si>
  <si>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</si>
  <si>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</si>
  <si>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</si>
  <si>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</si>
  <si>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</si>
  <si>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</si>
  <si>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</si>
  <si>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</si>
  <si>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</si>
  <si>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</si>
  <si>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</si>
  <si>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</si>
  <si>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</si>
  <si>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</si>
  <si>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</si>
  <si>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</si>
  <si>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</si>
  <si>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</si>
  <si>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</si>
  <si>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</si>
  <si>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</si>
  <si>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</si>
  <si>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>Muster-Temp.gebiet 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</si>
  <si>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</si>
  <si>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</si>
  <si>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Muster-Temp.gebiet 2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</si>
  <si>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</si>
  <si>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</si>
  <si>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</si>
  <si>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</si>
  <si>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</si>
  <si>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</si>
  <si>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</si>
  <si>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</si>
  <si>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</si>
  <si>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</si>
  <si>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</si>
  <si>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</si>
  <si>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</si>
  <si>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</si>
  <si>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</si>
  <si>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</si>
  <si>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</si>
  <si>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</si>
  <si>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</si>
  <si>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</si>
  <si>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</si>
  <si>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</si>
  <si>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</si>
  <si>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</si>
  <si>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</si>
  <si>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</si>
  <si>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</si>
  <si>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</si>
  <si>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</si>
  <si>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</si>
  <si>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</si>
  <si>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</si>
  <si>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</si>
  <si>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</si>
  <si>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</si>
  <si>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</si>
  <si>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</si>
  <si>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</si>
  <si>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</si>
  <si>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</si>
  <si>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</si>
  <si>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</si>
  <si>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</si>
  <si>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</si>
  <si>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</si>
  <si>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</si>
  <si>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</si>
  <si>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</si>
  <si>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</si>
  <si>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</si>
  <si>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</si>
  <si>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</si>
  <si>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</si>
  <si>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</si>
  <si>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DE_HEF05</t>
  </si>
  <si>
    <t>DE_GGB01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</si>
</sst>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2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502</v>
      </c>
    </row>
    <row r="12" spans="2:7">
      <c r="B12" t="s">
        <v>503</v>
      </c>
    </row>
    <row r="13" spans="2:7">
      <c r="B13" t="s">
        <v>513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2" t="s">
        <v>661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26" sqref="D26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508</v>
      </c>
      <c r="D4" s="17">
        <v>43678</v>
      </c>
      <c r="F4" s="8"/>
    </row>
    <row r="5" spans="2:6" ht="15" customHeight="1">
      <c r="B5" s="16"/>
    </row>
    <row r="6" spans="2:6" ht="15" customHeight="1">
      <c r="B6" s="16"/>
      <c r="C6" s="48" t="s">
        <v>509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259</v>
      </c>
      <c r="D9" s="29" t="s">
        <v>484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482</v>
      </c>
      <c r="D11" s="29">
        <v>123456789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260</v>
      </c>
      <c r="D13" s="29" t="s">
        <v>485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261</v>
      </c>
      <c r="D15" s="30">
        <v>10200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262</v>
      </c>
      <c r="D17" s="29" t="s">
        <v>486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263</v>
      </c>
      <c r="D19" s="29" t="s">
        <v>487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264</v>
      </c>
      <c r="D21" s="31" t="s">
        <v>488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265</v>
      </c>
      <c r="D23" s="29" t="s">
        <v>489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456</v>
      </c>
      <c r="D27" s="29" t="s">
        <v>393</v>
      </c>
      <c r="E27" s="27"/>
    </row>
    <row r="28" spans="2:15">
      <c r="C28" s="47" t="s">
        <v>505</v>
      </c>
      <c r="D28" s="33" t="str">
        <f>IF(D27&lt;&gt;C28,VLOOKUP(D27,$C$29:$D$48,2,FALSE),C28)</f>
        <v>Musternetz 1</v>
      </c>
      <c r="E28" s="26"/>
    </row>
    <row r="29" spans="2:15">
      <c r="C29" s="16" t="s">
        <v>393</v>
      </c>
      <c r="D29" s="32" t="s">
        <v>506</v>
      </c>
      <c r="E29" s="28"/>
    </row>
    <row r="30" spans="2:15">
      <c r="C30" s="16" t="s">
        <v>394</v>
      </c>
      <c r="D30" s="32" t="s">
        <v>507</v>
      </c>
      <c r="E30" s="28"/>
    </row>
    <row r="31" spans="2:15">
      <c r="C31" s="16" t="s">
        <v>419</v>
      </c>
      <c r="D31" s="32"/>
      <c r="E31" s="28"/>
    </row>
    <row r="32" spans="2:15">
      <c r="C32" s="16" t="s">
        <v>420</v>
      </c>
      <c r="D32" s="32"/>
      <c r="E32" s="28"/>
    </row>
    <row r="33" spans="3:5">
      <c r="C33" s="16" t="s">
        <v>421</v>
      </c>
      <c r="D33" s="32"/>
      <c r="E33" s="28"/>
    </row>
    <row r="34" spans="3:5">
      <c r="C34" s="16" t="s">
        <v>422</v>
      </c>
      <c r="D34" s="32"/>
      <c r="E34" s="28"/>
    </row>
    <row r="35" spans="3:5">
      <c r="C35" s="16" t="s">
        <v>423</v>
      </c>
      <c r="D35" s="32"/>
      <c r="E35" s="28"/>
    </row>
    <row r="36" spans="3:5">
      <c r="C36" s="16" t="s">
        <v>424</v>
      </c>
      <c r="D36" s="32"/>
      <c r="E36" s="28"/>
    </row>
    <row r="37" spans="3:5">
      <c r="C37" s="16" t="s">
        <v>425</v>
      </c>
      <c r="D37" s="32"/>
      <c r="E37" s="28"/>
    </row>
    <row r="38" spans="3:5">
      <c r="C38" s="16" t="s">
        <v>428</v>
      </c>
      <c r="D38" s="32"/>
      <c r="E38" s="28"/>
    </row>
    <row r="39" spans="3:5">
      <c r="C39" s="16" t="s">
        <v>429</v>
      </c>
      <c r="D39" s="32"/>
      <c r="E39" s="28"/>
    </row>
    <row r="40" spans="3:5">
      <c r="C40" s="16" t="s">
        <v>430</v>
      </c>
      <c r="D40" s="32"/>
      <c r="E40" s="28"/>
    </row>
    <row r="41" spans="3:5">
      <c r="C41" s="16" t="s">
        <v>431</v>
      </c>
      <c r="D41" s="32"/>
      <c r="E41" s="28"/>
    </row>
    <row r="42" spans="3:5">
      <c r="C42" s="16" t="s">
        <v>432</v>
      </c>
      <c r="D42" s="32"/>
      <c r="E42" s="28"/>
    </row>
    <row r="43" spans="3:5">
      <c r="C43" s="16" t="s">
        <v>433</v>
      </c>
      <c r="D43" s="32"/>
      <c r="E43" s="28"/>
    </row>
    <row r="44" spans="3:5">
      <c r="C44" s="16" t="s">
        <v>434</v>
      </c>
      <c r="D44" s="32"/>
      <c r="E44" s="28"/>
    </row>
    <row r="45" spans="3:5">
      <c r="C45" s="16" t="s">
        <v>435</v>
      </c>
      <c r="D45" s="32"/>
      <c r="E45" s="28"/>
    </row>
    <row r="46" spans="3:5">
      <c r="C46" s="16" t="s">
        <v>436</v>
      </c>
      <c r="D46" s="32"/>
      <c r="E46" s="28"/>
    </row>
    <row r="47" spans="3:5">
      <c r="C47" s="16" t="s">
        <v>437</v>
      </c>
      <c r="D47" s="32"/>
      <c r="E47" s="28"/>
    </row>
    <row r="48" spans="3:5">
      <c r="C48" s="16" t="s">
        <v>438</v>
      </c>
      <c r="D48" s="32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7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40" t="s">
        <v>442</v>
      </c>
      <c r="D5" s="42" t="str">
        <f>Netzbetreiber!$D$9</f>
        <v>Netzbetreiber Musterstadt GmbH</v>
      </c>
      <c r="H5" s="49"/>
      <c r="I5" s="49"/>
      <c r="J5" s="49"/>
      <c r="K5" s="49"/>
    </row>
    <row r="6" spans="2:15" ht="15" customHeight="1">
      <c r="B6" s="16"/>
      <c r="C6" s="45" t="s">
        <v>441</v>
      </c>
      <c r="D6" s="42" t="str">
        <f>Netzbetreiber!D28</f>
        <v>Musternetz 1</v>
      </c>
      <c r="H6" s="49"/>
      <c r="I6" s="49"/>
      <c r="J6" s="49"/>
      <c r="K6" s="49"/>
    </row>
    <row r="7" spans="2:15" ht="15" customHeight="1">
      <c r="B7" s="16"/>
      <c r="C7" s="40" t="s">
        <v>490</v>
      </c>
      <c r="D7" s="44">
        <f>Netzbetreiber!$D$11</f>
        <v>123456789</v>
      </c>
      <c r="H7" s="49"/>
      <c r="I7" s="49"/>
      <c r="J7" s="49"/>
      <c r="K7" s="49"/>
    </row>
    <row r="8" spans="2:15" ht="15" customHeight="1">
      <c r="B8" s="16"/>
      <c r="C8" s="40" t="s">
        <v>132</v>
      </c>
      <c r="D8" s="35">
        <f>Netzbetreiber!$D$6</f>
        <v>44470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624</v>
      </c>
      <c r="D11" s="21" t="s">
        <v>625</v>
      </c>
      <c r="H11" s="229" t="s">
        <v>625</v>
      </c>
      <c r="I11" s="229" t="s">
        <v>626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81</v>
      </c>
      <c r="C13" s="3" t="s">
        <v>662</v>
      </c>
      <c r="D13" s="29"/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82</v>
      </c>
      <c r="C15" s="20" t="s">
        <v>366</v>
      </c>
      <c r="D15" s="34" t="s">
        <v>257</v>
      </c>
      <c r="H15" s="227" t="s">
        <v>257</v>
      </c>
      <c r="I15" s="227" t="s">
        <v>134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582</v>
      </c>
      <c r="I16" s="228" t="s">
        <v>491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492</v>
      </c>
      <c r="I17" s="228" t="s">
        <v>493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83</v>
      </c>
      <c r="C19" t="s">
        <v>622</v>
      </c>
      <c r="D19" s="34" t="s">
        <v>618</v>
      </c>
      <c r="H19" s="225" t="s">
        <v>618</v>
      </c>
      <c r="I19" s="225" t="s">
        <v>619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620</v>
      </c>
      <c r="H20" s="225" t="s">
        <v>621</v>
      </c>
      <c r="I20" t="s">
        <v>617</v>
      </c>
      <c r="J20"/>
      <c r="K20"/>
      <c r="L20" s="226"/>
    </row>
    <row r="21" spans="2:16" ht="15" customHeight="1">
      <c r="B21" s="16"/>
      <c r="C21" s="2" t="s">
        <v>623</v>
      </c>
      <c r="D21" s="2" t="str">
        <f>IF(D19=$H$19,L21,IF(D20=$H$21,M21,N21))</f>
        <v>=&gt;  Q(D) = KW  x  h(T, SLP-Typ)  x  F(WT)</v>
      </c>
      <c r="H21" s="225" t="s">
        <v>620</v>
      </c>
      <c r="I21" s="225" t="s">
        <v>627</v>
      </c>
      <c r="J21"/>
      <c r="K21"/>
      <c r="L21" s="228" t="s">
        <v>628</v>
      </c>
      <c r="M21" s="228" t="s">
        <v>630</v>
      </c>
      <c r="N21" s="228" t="s">
        <v>629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84</v>
      </c>
      <c r="C23" s="4" t="s">
        <v>585</v>
      </c>
      <c r="D23" s="29" t="s">
        <v>135</v>
      </c>
      <c r="H23" s="227" t="s">
        <v>133</v>
      </c>
      <c r="I23" s="227" t="s">
        <v>135</v>
      </c>
      <c r="J23" s="225"/>
      <c r="K23" s="225"/>
      <c r="L23" s="226"/>
    </row>
    <row r="24" spans="2:16" ht="15" customHeight="1">
      <c r="B24" s="5"/>
      <c r="C24" s="4" t="s">
        <v>631</v>
      </c>
      <c r="D24" s="29" t="s">
        <v>632</v>
      </c>
      <c r="H24" s="253" t="s">
        <v>632</v>
      </c>
      <c r="I24" s="227" t="s">
        <v>633</v>
      </c>
      <c r="J24" s="227" t="s">
        <v>634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4">
        <v>1</v>
      </c>
      <c r="H25" s="228" t="s">
        <v>635</v>
      </c>
      <c r="I25" s="228" t="s">
        <v>636</v>
      </c>
      <c r="J25" s="228" t="s">
        <v>637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638</v>
      </c>
      <c r="I26" s="228" t="s">
        <v>639</v>
      </c>
      <c r="J26" s="228" t="s">
        <v>640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368</v>
      </c>
      <c r="C28" s="4" t="s">
        <v>584</v>
      </c>
      <c r="D28" s="29" t="s">
        <v>135</v>
      </c>
      <c r="H28" s="227" t="s">
        <v>133</v>
      </c>
      <c r="I28" s="227" t="s">
        <v>135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641</v>
      </c>
      <c r="I29" s="228" t="s">
        <v>642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643</v>
      </c>
      <c r="I30" s="225" t="s">
        <v>638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496</v>
      </c>
      <c r="C32" s="2" t="s">
        <v>499</v>
      </c>
      <c r="D32" s="222">
        <v>15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556</v>
      </c>
      <c r="C34" s="3" t="s">
        <v>363</v>
      </c>
      <c r="D34" s="22">
        <v>1500000</v>
      </c>
      <c r="E34" t="s">
        <v>514</v>
      </c>
      <c r="I34" s="225"/>
      <c r="J34" s="225"/>
      <c r="K34" s="225"/>
      <c r="L34" s="225"/>
      <c r="M34" s="226"/>
    </row>
    <row r="35" spans="2:22" ht="15" customHeight="1">
      <c r="C35" t="s">
        <v>494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557</v>
      </c>
      <c r="C37" s="3" t="s">
        <v>364</v>
      </c>
      <c r="D37" s="24">
        <v>500</v>
      </c>
      <c r="E37" t="s">
        <v>548</v>
      </c>
      <c r="H37" s="49"/>
      <c r="I37" s="49"/>
      <c r="J37" s="49"/>
      <c r="K37" s="49"/>
    </row>
    <row r="38" spans="2:22" ht="15" customHeight="1">
      <c r="C38" t="s">
        <v>495</v>
      </c>
    </row>
    <row r="39" spans="2:22" ht="15" customHeight="1">
      <c r="B39" s="5"/>
      <c r="C39" s="2"/>
    </row>
    <row r="40" spans="2:22" ht="15" customHeight="1">
      <c r="B40" s="5"/>
      <c r="C40" s="2" t="s">
        <v>547</v>
      </c>
    </row>
    <row r="41" spans="2:22" ht="18" customHeight="1">
      <c r="C41" s="2" t="s">
        <v>549</v>
      </c>
    </row>
    <row r="42" spans="2:22" ht="18" customHeight="1">
      <c r="C42" s="2"/>
    </row>
    <row r="43" spans="2:22" ht="15" customHeight="1">
      <c r="B43" s="16" t="s">
        <v>558</v>
      </c>
      <c r="C43" s="40" t="s">
        <v>583</v>
      </c>
      <c r="D43" s="29">
        <v>2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>
        <f t="shared" ref="I44:V44" si="0">IF(I43&lt;=$D$43,I43,"")</f>
        <v>2</v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593</v>
      </c>
      <c r="D45" s="32" t="s">
        <v>608</v>
      </c>
    </row>
    <row r="46" spans="2:22" ht="18" customHeight="1">
      <c r="C46" s="16" t="s">
        <v>594</v>
      </c>
      <c r="D46" s="32" t="s">
        <v>611</v>
      </c>
    </row>
    <row r="47" spans="2:22" ht="18" customHeight="1">
      <c r="C47" s="16" t="s">
        <v>595</v>
      </c>
      <c r="D47" s="32"/>
    </row>
    <row r="48" spans="2:22" ht="18" customHeight="1">
      <c r="C48" s="16" t="s">
        <v>596</v>
      </c>
      <c r="D48" s="32"/>
    </row>
    <row r="49" spans="3:4" ht="18" customHeight="1">
      <c r="C49" s="16" t="s">
        <v>597</v>
      </c>
      <c r="D49" s="32"/>
    </row>
    <row r="50" spans="3:4" ht="18" customHeight="1">
      <c r="C50" s="16" t="s">
        <v>598</v>
      </c>
      <c r="D50" s="32"/>
    </row>
    <row r="51" spans="3:4" ht="18" customHeight="1">
      <c r="C51" s="16" t="s">
        <v>599</v>
      </c>
      <c r="D51" s="32"/>
    </row>
    <row r="52" spans="3:4" ht="18" customHeight="1">
      <c r="C52" s="16" t="s">
        <v>600</v>
      </c>
      <c r="D52" s="32"/>
    </row>
    <row r="53" spans="3:4" ht="18" customHeight="1">
      <c r="C53" s="16" t="s">
        <v>601</v>
      </c>
      <c r="D53" s="32"/>
    </row>
    <row r="54" spans="3:4" ht="18" customHeight="1">
      <c r="C54" s="16" t="s">
        <v>602</v>
      </c>
      <c r="D54" s="32"/>
    </row>
    <row r="55" spans="3:4" ht="18" customHeight="1">
      <c r="C55" s="16" t="s">
        <v>603</v>
      </c>
      <c r="D55" s="32"/>
    </row>
    <row r="56" spans="3:4" ht="18" customHeight="1">
      <c r="C56" s="16" t="s">
        <v>604</v>
      </c>
      <c r="D56" s="32"/>
    </row>
    <row r="57" spans="3:4" ht="18" customHeight="1">
      <c r="C57" s="16" t="s">
        <v>605</v>
      </c>
      <c r="D57" s="32"/>
    </row>
    <row r="58" spans="3:4" ht="18" customHeight="1">
      <c r="C58" s="16" t="s">
        <v>606</v>
      </c>
      <c r="D58" s="32"/>
    </row>
    <row r="59" spans="3:4" ht="18" customHeight="1">
      <c r="C59" s="16" t="s">
        <v>607</v>
      </c>
      <c r="D59" s="32"/>
    </row>
  </sheetData>
  <conditionalFormatting sqref="D13">
    <cfRule type="expression" dxfId="43" priority="20">
      <formula>IF(#REF!="Gaspool",1,0)</formula>
    </cfRule>
  </conditionalFormatting>
  <conditionalFormatting sqref="D45:D59">
    <cfRule type="expression" dxfId="42" priority="16">
      <formula>IF(CELL("Zeile",D45)&lt;$D$43+CELL("Zeile",$D$45),1,0)</formula>
    </cfRule>
  </conditionalFormatting>
  <conditionalFormatting sqref="D46:D59">
    <cfRule type="expression" dxfId="41" priority="15">
      <formula>IF(CELL(D46)&lt;$D$33+27,1,0)</formula>
    </cfRule>
  </conditionalFormatting>
  <conditionalFormatting sqref="D20">
    <cfRule type="expression" dxfId="40" priority="14">
      <formula>IF($D$19=$H$19,1,0)</formula>
    </cfRule>
  </conditionalFormatting>
  <conditionalFormatting sqref="D28">
    <cfRule type="expression" dxfId="39" priority="3">
      <formula>IF($D$15="synthetisch",1,0)</formula>
    </cfRule>
  </conditionalFormatting>
  <conditionalFormatting sqref="D25">
    <cfRule type="expression" dxfId="38" priority="1">
      <formula>IF(AND($D$24=$I$24,$D$23=$H$23),1,0)</formula>
    </cfRule>
  </conditionalFormatting>
  <conditionalFormatting sqref="D23:D25">
    <cfRule type="expression" dxfId="37" priority="4">
      <formula>IF($D$15="analytisch",1,0)</formula>
    </cfRule>
  </conditionalFormatting>
  <conditionalFormatting sqref="D24">
    <cfRule type="expression" dxfId="36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4" zoomScaleNormal="100" workbookViewId="0">
      <selection activeCell="E26" sqref="E26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25">
      <c r="B2" s="6" t="s">
        <v>551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Musternetz 1</v>
      </c>
    </row>
    <row r="6" spans="1:56">
      <c r="C6" s="40" t="s">
        <v>490</v>
      </c>
      <c r="D6" s="41"/>
      <c r="E6" s="44">
        <v>123456789</v>
      </c>
    </row>
    <row r="7" spans="1:56">
      <c r="C7" s="40" t="s">
        <v>132</v>
      </c>
      <c r="D7" s="41"/>
      <c r="E7" s="35">
        <v>42278</v>
      </c>
    </row>
    <row r="8" spans="1:56">
      <c r="H8" s="68" t="s">
        <v>501</v>
      </c>
    </row>
    <row r="9" spans="1:56">
      <c r="C9" s="40" t="s">
        <v>529</v>
      </c>
      <c r="F9" s="129">
        <f>'SLP-Verfahren'!D43</f>
        <v>2</v>
      </c>
      <c r="H9" s="143" t="s">
        <v>609</v>
      </c>
    </row>
    <row r="10" spans="1:56">
      <c r="C10" s="40" t="s">
        <v>592</v>
      </c>
      <c r="F10" s="245">
        <v>1</v>
      </c>
      <c r="G10" s="41"/>
      <c r="H10" s="143" t="s">
        <v>610</v>
      </c>
    </row>
    <row r="11" spans="1:56">
      <c r="C11" s="40" t="s">
        <v>612</v>
      </c>
      <c r="F11" s="243" t="str">
        <f>INDEX('SLP-Verfahren'!D45:D59,'SLP-Temp-Gebiet #01'!F10)</f>
        <v>Muster-Temp.gebiet 1</v>
      </c>
      <c r="G11" s="246"/>
      <c r="H11" s="68"/>
    </row>
    <row r="12" spans="1:56"/>
    <row r="13" spans="1:56" ht="18" customHeight="1">
      <c r="C13" s="283" t="s">
        <v>591</v>
      </c>
      <c r="D13" s="283"/>
      <c r="E13" s="283"/>
      <c r="F13" s="16" t="s">
        <v>555</v>
      </c>
      <c r="G13" t="s">
        <v>553</v>
      </c>
      <c r="H13" s="219" t="s">
        <v>570</v>
      </c>
      <c r="I13" s="41"/>
    </row>
    <row r="14" spans="1:56" ht="19.5" customHeight="1">
      <c r="C14" s="284" t="s">
        <v>445</v>
      </c>
      <c r="D14" s="284"/>
      <c r="E14" s="5" t="s">
        <v>446</v>
      </c>
      <c r="F14" s="220" t="s">
        <v>84</v>
      </c>
      <c r="G14" s="221" t="s">
        <v>579</v>
      </c>
      <c r="H14" s="36">
        <v>0</v>
      </c>
      <c r="I14" s="41"/>
      <c r="O14" s="144" t="s">
        <v>534</v>
      </c>
      <c r="R14" s="49" t="s">
        <v>571</v>
      </c>
      <c r="S14" s="49" t="s">
        <v>572</v>
      </c>
      <c r="T14" s="49" t="s">
        <v>573</v>
      </c>
      <c r="U14" s="49" t="s">
        <v>574</v>
      </c>
      <c r="V14" s="49" t="s">
        <v>554</v>
      </c>
      <c r="W14" s="49" t="s">
        <v>575</v>
      </c>
      <c r="X14" s="49" t="s">
        <v>576</v>
      </c>
      <c r="Y14" s="49" t="s">
        <v>577</v>
      </c>
      <c r="Z14" s="49" t="s">
        <v>578</v>
      </c>
      <c r="AA14" s="49" t="s">
        <v>579</v>
      </c>
      <c r="AB14" s="49" t="s">
        <v>580</v>
      </c>
      <c r="AC14" s="49" t="s">
        <v>581</v>
      </c>
    </row>
    <row r="15" spans="1:56" ht="19.5" customHeight="1">
      <c r="C15" s="284" t="s">
        <v>385</v>
      </c>
      <c r="D15" s="284"/>
      <c r="E15" s="5" t="s">
        <v>446</v>
      </c>
      <c r="F15" s="220" t="s">
        <v>70</v>
      </c>
      <c r="G15" s="221" t="s">
        <v>573</v>
      </c>
      <c r="H15" s="36">
        <v>0</v>
      </c>
      <c r="I15" s="41"/>
      <c r="O15" s="135" t="s">
        <v>535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368</v>
      </c>
      <c r="AH15" s="218" t="s">
        <v>496</v>
      </c>
      <c r="AI15" s="218" t="s">
        <v>556</v>
      </c>
      <c r="AJ15" s="218" t="s">
        <v>557</v>
      </c>
      <c r="AK15" s="218" t="s">
        <v>558</v>
      </c>
      <c r="AL15" s="218" t="s">
        <v>559</v>
      </c>
      <c r="AM15" s="218" t="s">
        <v>560</v>
      </c>
      <c r="AN15" s="218" t="s">
        <v>561</v>
      </c>
      <c r="AO15" s="218" t="s">
        <v>562</v>
      </c>
      <c r="AP15" s="218" t="s">
        <v>563</v>
      </c>
      <c r="AQ15" s="218" t="s">
        <v>564</v>
      </c>
      <c r="AR15" s="218" t="s">
        <v>565</v>
      </c>
      <c r="AS15" s="218" t="s">
        <v>566</v>
      </c>
      <c r="AT15" s="218" t="s">
        <v>567</v>
      </c>
      <c r="AU15" s="218" t="s">
        <v>568</v>
      </c>
      <c r="AV15" s="218" t="s">
        <v>569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524</v>
      </c>
      <c r="D17" s="145"/>
      <c r="R17" s="171"/>
      <c r="S17" s="171"/>
    </row>
    <row r="18" spans="2:21">
      <c r="C18" s="40" t="s">
        <v>530</v>
      </c>
      <c r="F18" s="34">
        <v>2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525</v>
      </c>
      <c r="D20" s="148" t="s">
        <v>521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1">
      <c r="B21" s="16"/>
      <c r="C21" s="151" t="s">
        <v>532</v>
      </c>
      <c r="D21" s="128" t="s">
        <v>523</v>
      </c>
      <c r="E21" s="238">
        <f>1-SUMPRODUCT(F19:N19,F21:N21)</f>
        <v>0.5</v>
      </c>
      <c r="F21" s="238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544</v>
      </c>
      <c r="D22" s="153">
        <f>SUMPRODUCT(E22:N22,E19:N19)</f>
        <v>2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1">
      <c r="B23" s="16"/>
      <c r="C23" s="151" t="s">
        <v>136</v>
      </c>
      <c r="D23" s="154"/>
      <c r="E23" s="131" t="s">
        <v>138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510</v>
      </c>
      <c r="T23" s="244" t="str">
        <f>O15</f>
        <v>Wetterdienstleister ABC</v>
      </c>
    </row>
    <row r="24" spans="2:21">
      <c r="B24" s="16"/>
      <c r="C24" s="151" t="s">
        <v>527</v>
      </c>
      <c r="D24" s="154"/>
      <c r="E24" s="131" t="s">
        <v>588</v>
      </c>
      <c r="F24" s="131" t="s">
        <v>589</v>
      </c>
      <c r="G24" s="131"/>
      <c r="H24" s="131"/>
      <c r="I24" s="131"/>
      <c r="J24" s="131"/>
      <c r="K24" s="131"/>
      <c r="L24" s="131"/>
      <c r="M24" s="131"/>
      <c r="N24" s="131"/>
      <c r="O24" s="152" t="s">
        <v>528</v>
      </c>
      <c r="Q24" s="172"/>
    </row>
    <row r="25" spans="2:21">
      <c r="B25" s="16"/>
      <c r="C25" s="151" t="s">
        <v>522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1">
      <c r="B26" s="16"/>
      <c r="C26" s="151" t="s">
        <v>140</v>
      </c>
      <c r="D26" s="154"/>
      <c r="E26" s="131" t="s">
        <v>511</v>
      </c>
      <c r="F26" s="131" t="s">
        <v>511</v>
      </c>
      <c r="G26" s="131" t="s">
        <v>511</v>
      </c>
      <c r="H26" s="131" t="s">
        <v>511</v>
      </c>
      <c r="I26" s="131" t="s">
        <v>511</v>
      </c>
      <c r="J26" s="131" t="s">
        <v>511</v>
      </c>
      <c r="K26" s="131" t="s">
        <v>511</v>
      </c>
      <c r="L26" s="131" t="s">
        <v>511</v>
      </c>
      <c r="M26" s="131" t="s">
        <v>511</v>
      </c>
      <c r="N26" s="131" t="s">
        <v>511</v>
      </c>
      <c r="O26" s="152" t="s">
        <v>141</v>
      </c>
      <c r="Q26" s="172"/>
      <c r="R26" s="49" t="s">
        <v>511</v>
      </c>
      <c r="S26" s="49" t="s">
        <v>664</v>
      </c>
      <c r="T26" s="49" t="s">
        <v>665</v>
      </c>
      <c r="U26" s="49" t="s">
        <v>512</v>
      </c>
    </row>
    <row r="27" spans="2:21">
      <c r="B27" s="16"/>
      <c r="C27" s="151" t="s">
        <v>663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/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142</v>
      </c>
      <c r="Q27" s="172"/>
      <c r="R27" s="49" t="s">
        <v>511</v>
      </c>
      <c r="S27" s="49" t="s">
        <v>512</v>
      </c>
    </row>
    <row r="28" spans="2:21">
      <c r="B28" s="16"/>
      <c r="C28" s="155"/>
      <c r="Q28" s="172"/>
    </row>
    <row r="29" spans="2:21">
      <c r="C29" s="40" t="s">
        <v>526</v>
      </c>
      <c r="F29" s="34">
        <v>2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139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143</v>
      </c>
      <c r="Q31" s="172"/>
    </row>
    <row r="32" spans="2:21">
      <c r="B32" s="16"/>
      <c r="C32" s="151" t="s">
        <v>533</v>
      </c>
      <c r="D32" s="153" t="s">
        <v>255</v>
      </c>
      <c r="E32" s="236">
        <f>1-SUMPRODUCT(F30:N30,F32:N32)</f>
        <v>0.66670000000000007</v>
      </c>
      <c r="F32" s="236">
        <f>ROUND(F33/$D$33,4)</f>
        <v>0.33329999999999999</v>
      </c>
      <c r="G32" s="236">
        <f t="shared" ref="G32:N32" si="3">ROUND(G33/$D$33,4)</f>
        <v>0.16669999999999999</v>
      </c>
      <c r="H32" s="236">
        <f t="shared" si="3"/>
        <v>8.3299999999999999E-2</v>
      </c>
      <c r="I32" s="236">
        <f t="shared" si="3"/>
        <v>0</v>
      </c>
      <c r="J32" s="236">
        <f t="shared" si="3"/>
        <v>0</v>
      </c>
      <c r="K32" s="236">
        <f t="shared" si="3"/>
        <v>0</v>
      </c>
      <c r="L32" s="236">
        <f t="shared" si="3"/>
        <v>0</v>
      </c>
      <c r="M32" s="236">
        <f t="shared" si="3"/>
        <v>0</v>
      </c>
      <c r="N32" s="236">
        <f t="shared" si="3"/>
        <v>0</v>
      </c>
      <c r="O32" s="152"/>
      <c r="Q32" s="172"/>
    </row>
    <row r="33" spans="2:28">
      <c r="B33" s="16"/>
      <c r="C33" s="151" t="s">
        <v>540</v>
      </c>
      <c r="D33" s="238">
        <f>SUMPRODUCT(E33:N33,E30:N30)</f>
        <v>1.5</v>
      </c>
      <c r="E33" s="237">
        <v>1</v>
      </c>
      <c r="F33" s="237">
        <v>0.5</v>
      </c>
      <c r="G33" s="237">
        <v>0.25</v>
      </c>
      <c r="H33" s="237">
        <v>0.125</v>
      </c>
      <c r="I33" s="130"/>
      <c r="J33" s="130"/>
      <c r="K33" s="130"/>
      <c r="L33" s="130"/>
      <c r="M33" s="130"/>
      <c r="N33" s="130"/>
      <c r="O33" s="152" t="s">
        <v>144</v>
      </c>
      <c r="Q33" s="172"/>
    </row>
    <row r="34" spans="2:28">
      <c r="B34" s="16"/>
      <c r="C34" s="151" t="s">
        <v>359</v>
      </c>
      <c r="D34" s="128" t="s">
        <v>358</v>
      </c>
      <c r="E34" s="131" t="s">
        <v>3</v>
      </c>
      <c r="F34" s="131" t="s">
        <v>357</v>
      </c>
      <c r="G34" s="131" t="s">
        <v>348</v>
      </c>
      <c r="H34" s="131" t="s">
        <v>349</v>
      </c>
      <c r="I34" s="131"/>
      <c r="J34" s="131"/>
      <c r="K34" s="131"/>
      <c r="L34" s="131"/>
      <c r="M34" s="131"/>
      <c r="N34" s="131"/>
      <c r="O34" s="152" t="s">
        <v>141</v>
      </c>
      <c r="Q34" s="172"/>
      <c r="R34" s="49" t="s">
        <v>3</v>
      </c>
      <c r="S34" s="49" t="s">
        <v>357</v>
      </c>
      <c r="T34" s="49" t="s">
        <v>348</v>
      </c>
      <c r="U34" s="49" t="s">
        <v>349</v>
      </c>
      <c r="V34" s="49" t="s">
        <v>350</v>
      </c>
      <c r="W34" s="49" t="s">
        <v>351</v>
      </c>
      <c r="X34" s="49" t="s">
        <v>352</v>
      </c>
      <c r="Y34" s="49" t="s">
        <v>353</v>
      </c>
      <c r="Z34" s="49" t="s">
        <v>354</v>
      </c>
      <c r="AA34" s="49" t="s">
        <v>355</v>
      </c>
      <c r="AB34" s="49" t="s">
        <v>356</v>
      </c>
    </row>
    <row r="35" spans="2:28">
      <c r="B35" s="16"/>
      <c r="C35" s="151" t="s">
        <v>448</v>
      </c>
      <c r="D35" s="128" t="s">
        <v>447</v>
      </c>
      <c r="E35" s="131" t="s">
        <v>519</v>
      </c>
      <c r="F35" s="131" t="s">
        <v>519</v>
      </c>
      <c r="G35" s="131" t="s">
        <v>519</v>
      </c>
      <c r="H35" s="131" t="s">
        <v>519</v>
      </c>
      <c r="I35" s="136"/>
      <c r="J35" s="136"/>
      <c r="K35" s="136"/>
      <c r="L35" s="136"/>
      <c r="M35" s="136"/>
      <c r="N35" s="136"/>
      <c r="O35" s="152" t="s">
        <v>141</v>
      </c>
      <c r="Q35" s="172"/>
      <c r="R35" s="49" t="s">
        <v>519</v>
      </c>
      <c r="S35" s="49" t="s">
        <v>520</v>
      </c>
    </row>
    <row r="36" spans="2:28">
      <c r="B36" s="16"/>
      <c r="C36" s="151" t="s">
        <v>614</v>
      </c>
      <c r="D36" s="128" t="s">
        <v>615</v>
      </c>
      <c r="E36" s="131" t="s">
        <v>613</v>
      </c>
      <c r="F36" s="131" t="s">
        <v>613</v>
      </c>
      <c r="G36" s="131" t="s">
        <v>613</v>
      </c>
      <c r="H36" s="131" t="s">
        <v>613</v>
      </c>
      <c r="I36" s="131" t="s">
        <v>613</v>
      </c>
      <c r="J36" s="131" t="s">
        <v>613</v>
      </c>
      <c r="K36" s="131" t="s">
        <v>613</v>
      </c>
      <c r="L36" s="131" t="s">
        <v>613</v>
      </c>
      <c r="M36" s="131" t="s">
        <v>613</v>
      </c>
      <c r="N36" s="131" t="s">
        <v>613</v>
      </c>
      <c r="O36" s="152" t="s">
        <v>141</v>
      </c>
      <c r="Q36" s="172"/>
      <c r="R36" s="49" t="s">
        <v>613</v>
      </c>
      <c r="S36" s="49" t="s">
        <v>616</v>
      </c>
      <c r="T36" s="41"/>
    </row>
    <row r="37" spans="2:28">
      <c r="B37" s="16"/>
      <c r="C37" s="154" t="s">
        <v>440</v>
      </c>
      <c r="D37" s="98" t="s">
        <v>545</v>
      </c>
      <c r="E37" s="136" t="s">
        <v>449</v>
      </c>
      <c r="F37" s="136" t="s">
        <v>449</v>
      </c>
      <c r="G37" s="136" t="s">
        <v>450</v>
      </c>
      <c r="H37" s="136" t="s">
        <v>450</v>
      </c>
      <c r="I37" s="136"/>
      <c r="J37" s="136"/>
      <c r="K37" s="136"/>
      <c r="L37" s="136"/>
      <c r="M37" s="136"/>
      <c r="N37" s="136"/>
      <c r="O37" s="152" t="s">
        <v>141</v>
      </c>
      <c r="Q37" s="172"/>
      <c r="R37" s="49" t="s">
        <v>450</v>
      </c>
      <c r="S37" s="49" t="s">
        <v>449</v>
      </c>
    </row>
    <row r="38" spans="2:28" ht="15.7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347</v>
      </c>
      <c r="D40" s="161"/>
      <c r="E40" s="161" t="s">
        <v>538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539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531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536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537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542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543</v>
      </c>
      <c r="D47" s="164" t="s">
        <v>541</v>
      </c>
      <c r="E47" s="241">
        <v>1</v>
      </c>
      <c r="F47" s="241">
        <v>0</v>
      </c>
      <c r="G47" s="241">
        <v>0</v>
      </c>
      <c r="H47" s="241">
        <v>0</v>
      </c>
      <c r="I47" s="241">
        <v>0</v>
      </c>
      <c r="J47" s="241" t="s">
        <v>360</v>
      </c>
      <c r="K47" s="161"/>
      <c r="L47" s="161"/>
      <c r="M47" s="161"/>
      <c r="N47" s="161"/>
      <c r="O47" s="162"/>
    </row>
    <row r="48" spans="2:28">
      <c r="C48" s="163" t="s">
        <v>346</v>
      </c>
      <c r="D48" s="164" t="s">
        <v>541</v>
      </c>
      <c r="E48" s="241">
        <v>1</v>
      </c>
      <c r="F48" s="241">
        <v>0.5</v>
      </c>
      <c r="G48" s="241">
        <v>0.25</v>
      </c>
      <c r="H48" s="241">
        <v>0.125</v>
      </c>
      <c r="I48" s="241">
        <v>0</v>
      </c>
      <c r="J48" s="241" t="s">
        <v>360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586</v>
      </c>
    </row>
    <row r="52" spans="2:15">
      <c r="I52" s="1"/>
    </row>
    <row r="53" spans="2:15">
      <c r="C53" s="40" t="s">
        <v>550</v>
      </c>
      <c r="F53" s="132">
        <f>F18</f>
        <v>2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1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525</v>
      </c>
      <c r="D55" s="148" t="s">
        <v>521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143</v>
      </c>
    </row>
    <row r="56" spans="2:15">
      <c r="B56" s="16"/>
      <c r="C56" s="151" t="s">
        <v>532</v>
      </c>
      <c r="D56" s="128" t="s">
        <v>523</v>
      </c>
      <c r="E56" s="236">
        <f>1-SUMPRODUCT(F54:N54,F56:N56)</f>
        <v>0.5</v>
      </c>
      <c r="F56" s="236">
        <f>ROUND(F57/$D$57,4)</f>
        <v>0.5</v>
      </c>
      <c r="G56" s="236">
        <f t="shared" ref="G56:N56" si="5">ROUND(G57/$D$57,4)</f>
        <v>0</v>
      </c>
      <c r="H56" s="236">
        <f t="shared" si="5"/>
        <v>0</v>
      </c>
      <c r="I56" s="236">
        <f t="shared" si="5"/>
        <v>0</v>
      </c>
      <c r="J56" s="236">
        <f t="shared" si="5"/>
        <v>0</v>
      </c>
      <c r="K56" s="236">
        <f t="shared" si="5"/>
        <v>0</v>
      </c>
      <c r="L56" s="236">
        <f t="shared" si="5"/>
        <v>0</v>
      </c>
      <c r="M56" s="236">
        <f t="shared" si="5"/>
        <v>0</v>
      </c>
      <c r="N56" s="236">
        <f t="shared" si="5"/>
        <v>0</v>
      </c>
      <c r="O56" s="152"/>
    </row>
    <row r="57" spans="2:15">
      <c r="B57" s="16"/>
      <c r="C57" s="151" t="s">
        <v>544</v>
      </c>
      <c r="D57" s="153">
        <f>SUMPRODUCT(E57:N57,E54:N54)</f>
        <v>2</v>
      </c>
      <c r="E57" s="237">
        <f>E22</f>
        <v>1</v>
      </c>
      <c r="F57" s="237">
        <f t="shared" ref="F57:N57" si="6">F22</f>
        <v>1</v>
      </c>
      <c r="G57" s="237">
        <f t="shared" si="6"/>
        <v>0</v>
      </c>
      <c r="H57" s="237">
        <f t="shared" si="6"/>
        <v>0</v>
      </c>
      <c r="I57" s="237">
        <f t="shared" si="6"/>
        <v>0</v>
      </c>
      <c r="J57" s="237">
        <f t="shared" si="6"/>
        <v>0</v>
      </c>
      <c r="K57" s="237">
        <f t="shared" si="6"/>
        <v>0</v>
      </c>
      <c r="L57" s="237">
        <f t="shared" si="6"/>
        <v>0</v>
      </c>
      <c r="M57" s="237">
        <f t="shared" si="6"/>
        <v>0</v>
      </c>
      <c r="N57" s="237">
        <f t="shared" si="6"/>
        <v>0</v>
      </c>
      <c r="O57" s="152" t="s">
        <v>144</v>
      </c>
    </row>
    <row r="58" spans="2:15">
      <c r="B58" s="16"/>
      <c r="C58" s="151" t="s">
        <v>136</v>
      </c>
      <c r="D58" s="154"/>
      <c r="E58" s="131" t="str">
        <f>E23</f>
        <v>DWD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141</v>
      </c>
    </row>
    <row r="59" spans="2:15">
      <c r="B59" s="16"/>
      <c r="C59" s="151" t="s">
        <v>527</v>
      </c>
      <c r="D59" s="154"/>
      <c r="E59" s="131" t="str">
        <f>E24</f>
        <v>ABC-St.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528</v>
      </c>
    </row>
    <row r="60" spans="2:15">
      <c r="B60" s="16"/>
      <c r="C60" s="151" t="s">
        <v>522</v>
      </c>
      <c r="D60" s="154"/>
      <c r="E60" s="131" t="str">
        <f>E25</f>
        <v>xxxxx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142</v>
      </c>
    </row>
    <row r="61" spans="2:15">
      <c r="B61" s="16"/>
      <c r="C61" s="151" t="s">
        <v>140</v>
      </c>
      <c r="D61" s="154"/>
      <c r="E61" s="133" t="str">
        <f>E26</f>
        <v>Temp. (2m)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141</v>
      </c>
    </row>
    <row r="62" spans="2:15"/>
    <row r="63" spans="2:15">
      <c r="C63" s="40" t="s">
        <v>526</v>
      </c>
      <c r="F63" s="132">
        <f>F29</f>
        <v>2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139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143</v>
      </c>
    </row>
    <row r="66" spans="2:15">
      <c r="B66" s="16"/>
      <c r="C66" s="151" t="s">
        <v>533</v>
      </c>
      <c r="D66" s="153" t="s">
        <v>255</v>
      </c>
      <c r="E66" s="236">
        <f>1-SUMPRODUCT(F64:N64,F66:N66)</f>
        <v>0.66670000000000007</v>
      </c>
      <c r="F66" s="236">
        <f>ROUND(F67/$D$67,4)</f>
        <v>0.33329999999999999</v>
      </c>
      <c r="G66" s="236">
        <f t="shared" ref="G66:N66" si="12">ROUND(G67/$D$67,4)</f>
        <v>0.16669999999999999</v>
      </c>
      <c r="H66" s="236">
        <f t="shared" si="12"/>
        <v>8.3299999999999999E-2</v>
      </c>
      <c r="I66" s="236">
        <f t="shared" si="12"/>
        <v>0</v>
      </c>
      <c r="J66" s="236">
        <f t="shared" si="12"/>
        <v>0</v>
      </c>
      <c r="K66" s="236">
        <f t="shared" si="12"/>
        <v>0</v>
      </c>
      <c r="L66" s="236">
        <f t="shared" si="12"/>
        <v>0</v>
      </c>
      <c r="M66" s="236">
        <f t="shared" si="12"/>
        <v>0</v>
      </c>
      <c r="N66" s="236">
        <f t="shared" si="12"/>
        <v>0</v>
      </c>
      <c r="O66" s="152"/>
    </row>
    <row r="67" spans="2:15">
      <c r="B67" s="16"/>
      <c r="C67" s="151" t="s">
        <v>540</v>
      </c>
      <c r="D67" s="153">
        <f>SUMPRODUCT(E67:N67,E64:N64)</f>
        <v>1.5</v>
      </c>
      <c r="E67" s="242">
        <f>E33</f>
        <v>1</v>
      </c>
      <c r="F67" s="242">
        <f t="shared" ref="F67:N67" si="13">F33</f>
        <v>0.5</v>
      </c>
      <c r="G67" s="242">
        <f t="shared" si="13"/>
        <v>0.25</v>
      </c>
      <c r="H67" s="242">
        <f t="shared" si="13"/>
        <v>0.125</v>
      </c>
      <c r="I67" s="242">
        <f t="shared" si="13"/>
        <v>0</v>
      </c>
      <c r="J67" s="242">
        <f t="shared" si="13"/>
        <v>0</v>
      </c>
      <c r="K67" s="242">
        <f t="shared" si="13"/>
        <v>0</v>
      </c>
      <c r="L67" s="242">
        <f t="shared" si="13"/>
        <v>0</v>
      </c>
      <c r="M67" s="242">
        <f t="shared" si="13"/>
        <v>0</v>
      </c>
      <c r="N67" s="242">
        <f t="shared" si="13"/>
        <v>0</v>
      </c>
      <c r="O67" s="152" t="s">
        <v>144</v>
      </c>
    </row>
    <row r="68" spans="2:15">
      <c r="B68" s="16"/>
      <c r="C68" s="151" t="s">
        <v>359</v>
      </c>
      <c r="D68" s="128" t="s">
        <v>358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141</v>
      </c>
    </row>
    <row r="69" spans="2:15">
      <c r="B69" s="16"/>
      <c r="C69" s="151" t="s">
        <v>448</v>
      </c>
      <c r="D69" s="128" t="s">
        <v>447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141</v>
      </c>
    </row>
    <row r="70" spans="2:15">
      <c r="B70" s="16"/>
      <c r="C70" s="151" t="s">
        <v>614</v>
      </c>
      <c r="D70" s="128" t="s">
        <v>615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141</v>
      </c>
    </row>
    <row r="71" spans="2:15">
      <c r="B71" s="16"/>
      <c r="C71" s="154" t="s">
        <v>440</v>
      </c>
      <c r="D71" s="98" t="s">
        <v>545</v>
      </c>
      <c r="E71" s="137" t="s">
        <v>450</v>
      </c>
      <c r="F71" s="137" t="s">
        <v>450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141</v>
      </c>
    </row>
    <row r="72" spans="2:15"/>
    <row r="73" spans="2:15" ht="15.75" customHeight="1">
      <c r="C73" s="285" t="s">
        <v>587</v>
      </c>
      <c r="D73" s="285"/>
      <c r="E73" s="285"/>
      <c r="F73" s="285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E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551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Musternetz 1</v>
      </c>
    </row>
    <row r="6" spans="1:56">
      <c r="C6" s="40" t="s">
        <v>490</v>
      </c>
      <c r="D6" s="41"/>
      <c r="E6" s="44">
        <v>123456789</v>
      </c>
    </row>
    <row r="7" spans="1:56">
      <c r="C7" s="40" t="s">
        <v>132</v>
      </c>
      <c r="D7" s="41"/>
      <c r="E7" s="35">
        <v>42278</v>
      </c>
    </row>
    <row r="8" spans="1:56">
      <c r="H8" s="68" t="s">
        <v>501</v>
      </c>
    </row>
    <row r="9" spans="1:56">
      <c r="C9" s="40" t="s">
        <v>529</v>
      </c>
      <c r="F9" s="129">
        <f>'SLP-Verfahren'!D43</f>
        <v>2</v>
      </c>
      <c r="H9" s="143" t="s">
        <v>609</v>
      </c>
    </row>
    <row r="10" spans="1:56">
      <c r="C10" s="40" t="s">
        <v>592</v>
      </c>
      <c r="F10" s="245">
        <v>2</v>
      </c>
      <c r="G10" s="41"/>
      <c r="H10" s="143" t="s">
        <v>610</v>
      </c>
    </row>
    <row r="11" spans="1:56">
      <c r="C11" s="40" t="s">
        <v>612</v>
      </c>
      <c r="F11" s="243" t="str">
        <f>INDEX('SLP-Verfahren'!D45:D59,'SLP-Temp-Gebiet #02'!F10)</f>
        <v>Muster-Temp.gebiet 2</v>
      </c>
      <c r="G11" s="246"/>
      <c r="H11" s="68"/>
    </row>
    <row r="12" spans="1:56"/>
    <row r="13" spans="1:56" ht="18" customHeight="1">
      <c r="C13" s="283" t="s">
        <v>591</v>
      </c>
      <c r="D13" s="283"/>
      <c r="E13" s="283"/>
      <c r="F13" s="16" t="s">
        <v>555</v>
      </c>
      <c r="G13" t="s">
        <v>553</v>
      </c>
      <c r="H13" s="219" t="s">
        <v>570</v>
      </c>
      <c r="I13" s="41"/>
    </row>
    <row r="14" spans="1:56" ht="19.5" customHeight="1">
      <c r="C14" s="284" t="s">
        <v>445</v>
      </c>
      <c r="D14" s="284"/>
      <c r="E14" s="5" t="s">
        <v>446</v>
      </c>
      <c r="F14" s="220" t="s">
        <v>84</v>
      </c>
      <c r="G14" s="221" t="s">
        <v>579</v>
      </c>
      <c r="H14" s="36">
        <v>0</v>
      </c>
      <c r="I14" s="41"/>
      <c r="O14" s="144" t="s">
        <v>534</v>
      </c>
      <c r="R14" s="49" t="s">
        <v>571</v>
      </c>
      <c r="S14" s="49" t="s">
        <v>572</v>
      </c>
      <c r="T14" s="49" t="s">
        <v>573</v>
      </c>
      <c r="U14" s="49" t="s">
        <v>574</v>
      </c>
      <c r="V14" s="49" t="s">
        <v>554</v>
      </c>
      <c r="W14" s="49" t="s">
        <v>575</v>
      </c>
      <c r="X14" s="49" t="s">
        <v>576</v>
      </c>
      <c r="Y14" s="49" t="s">
        <v>577</v>
      </c>
      <c r="Z14" s="49" t="s">
        <v>578</v>
      </c>
      <c r="AA14" s="49" t="s">
        <v>579</v>
      </c>
      <c r="AB14" s="49" t="s">
        <v>580</v>
      </c>
      <c r="AC14" s="49" t="s">
        <v>581</v>
      </c>
    </row>
    <row r="15" spans="1:56" ht="19.5" customHeight="1">
      <c r="C15" s="284" t="s">
        <v>385</v>
      </c>
      <c r="D15" s="284"/>
      <c r="E15" s="5" t="s">
        <v>446</v>
      </c>
      <c r="F15" s="220" t="s">
        <v>70</v>
      </c>
      <c r="G15" s="221" t="s">
        <v>573</v>
      </c>
      <c r="H15" s="36">
        <v>0</v>
      </c>
      <c r="I15" s="41"/>
      <c r="O15" s="135" t="s">
        <v>535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368</v>
      </c>
      <c r="AH15" s="218" t="s">
        <v>496</v>
      </c>
      <c r="AI15" s="218" t="s">
        <v>556</v>
      </c>
      <c r="AJ15" s="218" t="s">
        <v>557</v>
      </c>
      <c r="AK15" s="218" t="s">
        <v>558</v>
      </c>
      <c r="AL15" s="218" t="s">
        <v>559</v>
      </c>
      <c r="AM15" s="218" t="s">
        <v>560</v>
      </c>
      <c r="AN15" s="218" t="s">
        <v>561</v>
      </c>
      <c r="AO15" s="218" t="s">
        <v>562</v>
      </c>
      <c r="AP15" s="218" t="s">
        <v>563</v>
      </c>
      <c r="AQ15" s="218" t="s">
        <v>564</v>
      </c>
      <c r="AR15" s="218" t="s">
        <v>565</v>
      </c>
      <c r="AS15" s="218" t="s">
        <v>566</v>
      </c>
      <c r="AT15" s="218" t="s">
        <v>567</v>
      </c>
      <c r="AU15" s="218" t="s">
        <v>568</v>
      </c>
      <c r="AV15" s="218" t="s">
        <v>569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524</v>
      </c>
      <c r="D17" s="145"/>
      <c r="R17" s="171"/>
      <c r="S17" s="171"/>
    </row>
    <row r="18" spans="2:20">
      <c r="C18" s="40" t="s">
        <v>530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525</v>
      </c>
      <c r="D20" s="148" t="s">
        <v>521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0">
      <c r="B21" s="16"/>
      <c r="C21" s="151" t="s">
        <v>532</v>
      </c>
      <c r="D21" s="128" t="s">
        <v>523</v>
      </c>
      <c r="E21" s="238">
        <f>1-SUMPRODUCT(F19:N19,F21:N21)</f>
        <v>0.5</v>
      </c>
      <c r="F21" s="238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544</v>
      </c>
      <c r="D22" s="153">
        <f>SUMPRODUCT(E22:N22,E19:N19)</f>
        <v>2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0">
      <c r="B23" s="16"/>
      <c r="C23" s="151" t="s">
        <v>136</v>
      </c>
      <c r="D23" s="154"/>
      <c r="E23" s="131" t="s">
        <v>138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510</v>
      </c>
      <c r="T23" s="244" t="str">
        <f>O15</f>
        <v>Wetterdienstleister ABC</v>
      </c>
    </row>
    <row r="24" spans="2:20">
      <c r="B24" s="16"/>
      <c r="C24" s="151" t="s">
        <v>527</v>
      </c>
      <c r="D24" s="154"/>
      <c r="E24" s="131" t="s">
        <v>588</v>
      </c>
      <c r="F24" s="131" t="s">
        <v>589</v>
      </c>
      <c r="G24" s="131"/>
      <c r="H24" s="131"/>
      <c r="I24" s="131"/>
      <c r="J24" s="131"/>
      <c r="K24" s="131"/>
      <c r="L24" s="131"/>
      <c r="M24" s="131"/>
      <c r="N24" s="131"/>
      <c r="O24" s="152" t="s">
        <v>528</v>
      </c>
      <c r="Q24" s="172"/>
    </row>
    <row r="25" spans="2:20">
      <c r="B25" s="16"/>
      <c r="C25" s="151" t="s">
        <v>522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0">
      <c r="B26" s="16"/>
      <c r="C26" s="151" t="s">
        <v>140</v>
      </c>
      <c r="D26" s="154"/>
      <c r="E26" s="131" t="s">
        <v>511</v>
      </c>
      <c r="F26" s="131" t="s">
        <v>511</v>
      </c>
      <c r="G26" s="131"/>
      <c r="H26" s="131"/>
      <c r="I26" s="131"/>
      <c r="J26" s="131"/>
      <c r="K26" s="131"/>
      <c r="L26" s="131"/>
      <c r="M26" s="131"/>
      <c r="N26" s="131"/>
      <c r="O26" s="152" t="s">
        <v>141</v>
      </c>
      <c r="Q26" s="172"/>
      <c r="R26" s="49" t="s">
        <v>511</v>
      </c>
      <c r="S26" s="49" t="s">
        <v>512</v>
      </c>
    </row>
    <row r="27" spans="2:20">
      <c r="B27" s="16"/>
      <c r="C27" s="155"/>
      <c r="Q27" s="172"/>
    </row>
    <row r="28" spans="2:20">
      <c r="C28" s="40" t="s">
        <v>526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139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143</v>
      </c>
      <c r="Q30" s="172"/>
    </row>
    <row r="31" spans="2:20">
      <c r="B31" s="16"/>
      <c r="C31" s="151" t="s">
        <v>533</v>
      </c>
      <c r="D31" s="153" t="s">
        <v>255</v>
      </c>
      <c r="E31" s="236">
        <f>1-SUMPRODUCT(F29:N29,F31:N31)</f>
        <v>0.5333</v>
      </c>
      <c r="F31" s="236">
        <f>ROUND(F32/$D$32,4)</f>
        <v>0.26669999999999999</v>
      </c>
      <c r="G31" s="236">
        <f t="shared" ref="G31:N31" si="3">ROUND(G32/$D$32,4)</f>
        <v>0.1333</v>
      </c>
      <c r="H31" s="236">
        <f t="shared" si="3"/>
        <v>6.6699999999999995E-2</v>
      </c>
      <c r="I31" s="236">
        <f t="shared" si="3"/>
        <v>0</v>
      </c>
      <c r="J31" s="236">
        <f t="shared" si="3"/>
        <v>0</v>
      </c>
      <c r="K31" s="236">
        <f t="shared" si="3"/>
        <v>0</v>
      </c>
      <c r="L31" s="236">
        <f t="shared" si="3"/>
        <v>0</v>
      </c>
      <c r="M31" s="236">
        <f t="shared" si="3"/>
        <v>0</v>
      </c>
      <c r="N31" s="236">
        <f t="shared" si="3"/>
        <v>0</v>
      </c>
      <c r="O31" s="152"/>
      <c r="Q31" s="172"/>
    </row>
    <row r="32" spans="2:20">
      <c r="B32" s="16"/>
      <c r="C32" s="151" t="s">
        <v>540</v>
      </c>
      <c r="D32" s="238">
        <f>SUMPRODUCT(E32:N32,E29:N29)</f>
        <v>1.875</v>
      </c>
      <c r="E32" s="237">
        <v>1</v>
      </c>
      <c r="F32" s="237">
        <v>0.5</v>
      </c>
      <c r="G32" s="237">
        <v>0.25</v>
      </c>
      <c r="H32" s="237">
        <v>0.125</v>
      </c>
      <c r="I32" s="130"/>
      <c r="J32" s="130"/>
      <c r="K32" s="130"/>
      <c r="L32" s="130"/>
      <c r="M32" s="130"/>
      <c r="N32" s="130"/>
      <c r="O32" s="152" t="s">
        <v>144</v>
      </c>
      <c r="Q32" s="172"/>
    </row>
    <row r="33" spans="2:28">
      <c r="B33" s="16"/>
      <c r="C33" s="151" t="s">
        <v>359</v>
      </c>
      <c r="D33" s="128" t="s">
        <v>358</v>
      </c>
      <c r="E33" s="131" t="s">
        <v>3</v>
      </c>
      <c r="F33" s="131" t="s">
        <v>357</v>
      </c>
      <c r="G33" s="131" t="s">
        <v>348</v>
      </c>
      <c r="H33" s="131" t="s">
        <v>349</v>
      </c>
      <c r="I33" s="131"/>
      <c r="J33" s="131"/>
      <c r="K33" s="131"/>
      <c r="L33" s="131"/>
      <c r="M33" s="131"/>
      <c r="N33" s="131"/>
      <c r="O33" s="152" t="s">
        <v>141</v>
      </c>
      <c r="Q33" s="172"/>
      <c r="R33" s="49" t="s">
        <v>3</v>
      </c>
      <c r="S33" s="49" t="s">
        <v>357</v>
      </c>
      <c r="T33" s="49" t="s">
        <v>348</v>
      </c>
      <c r="U33" s="49" t="s">
        <v>349</v>
      </c>
      <c r="V33" s="49" t="s">
        <v>350</v>
      </c>
      <c r="W33" s="49" t="s">
        <v>351</v>
      </c>
      <c r="X33" s="49" t="s">
        <v>352</v>
      </c>
      <c r="Y33" s="49" t="s">
        <v>353</v>
      </c>
      <c r="Z33" s="49" t="s">
        <v>354</v>
      </c>
      <c r="AA33" s="49" t="s">
        <v>355</v>
      </c>
      <c r="AB33" s="49" t="s">
        <v>356</v>
      </c>
    </row>
    <row r="34" spans="2:28">
      <c r="B34" s="16"/>
      <c r="C34" s="151" t="s">
        <v>448</v>
      </c>
      <c r="D34" s="128" t="s">
        <v>447</v>
      </c>
      <c r="E34" s="131" t="s">
        <v>519</v>
      </c>
      <c r="F34" s="131" t="s">
        <v>519</v>
      </c>
      <c r="G34" s="131" t="s">
        <v>519</v>
      </c>
      <c r="H34" s="131" t="s">
        <v>519</v>
      </c>
      <c r="I34" s="136"/>
      <c r="J34" s="136"/>
      <c r="K34" s="136"/>
      <c r="L34" s="136"/>
      <c r="M34" s="136"/>
      <c r="N34" s="136"/>
      <c r="O34" s="152" t="s">
        <v>141</v>
      </c>
      <c r="Q34" s="172"/>
      <c r="R34" s="49" t="s">
        <v>519</v>
      </c>
      <c r="S34" s="49" t="s">
        <v>520</v>
      </c>
    </row>
    <row r="35" spans="2:28">
      <c r="B35" s="16"/>
      <c r="C35" s="151" t="s">
        <v>614</v>
      </c>
      <c r="D35" s="128" t="s">
        <v>615</v>
      </c>
      <c r="E35" s="131" t="s">
        <v>613</v>
      </c>
      <c r="F35" s="131" t="s">
        <v>613</v>
      </c>
      <c r="G35" s="131" t="s">
        <v>613</v>
      </c>
      <c r="H35" s="131" t="s">
        <v>613</v>
      </c>
      <c r="I35" s="131" t="s">
        <v>613</v>
      </c>
      <c r="J35" s="131" t="s">
        <v>613</v>
      </c>
      <c r="K35" s="131" t="s">
        <v>613</v>
      </c>
      <c r="L35" s="131" t="s">
        <v>613</v>
      </c>
      <c r="M35" s="131" t="s">
        <v>613</v>
      </c>
      <c r="N35" s="131" t="s">
        <v>613</v>
      </c>
      <c r="O35" s="152" t="s">
        <v>141</v>
      </c>
      <c r="Q35" s="172"/>
      <c r="R35" s="49" t="s">
        <v>613</v>
      </c>
      <c r="S35" s="49" t="s">
        <v>616</v>
      </c>
      <c r="T35" s="41"/>
    </row>
    <row r="36" spans="2:28">
      <c r="B36" s="16"/>
      <c r="C36" s="154" t="s">
        <v>440</v>
      </c>
      <c r="D36" s="98" t="s">
        <v>545</v>
      </c>
      <c r="E36" s="136" t="s">
        <v>449</v>
      </c>
      <c r="F36" s="136" t="s">
        <v>449</v>
      </c>
      <c r="G36" s="136" t="s">
        <v>450</v>
      </c>
      <c r="H36" s="136" t="s">
        <v>450</v>
      </c>
      <c r="I36" s="136"/>
      <c r="J36" s="136"/>
      <c r="K36" s="136"/>
      <c r="L36" s="136"/>
      <c r="M36" s="136"/>
      <c r="N36" s="136"/>
      <c r="O36" s="152" t="s">
        <v>141</v>
      </c>
      <c r="Q36" s="172"/>
      <c r="R36" s="49" t="s">
        <v>450</v>
      </c>
      <c r="S36" s="49" t="s">
        <v>449</v>
      </c>
    </row>
    <row r="37" spans="2:28" ht="15.75" thickBot="1"/>
    <row r="38" spans="2:28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347</v>
      </c>
      <c r="D39" s="161"/>
      <c r="E39" s="161" t="s">
        <v>538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539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531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536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537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542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543</v>
      </c>
      <c r="D46" s="164" t="s">
        <v>541</v>
      </c>
      <c r="E46" s="241">
        <v>1</v>
      </c>
      <c r="F46" s="241">
        <v>0</v>
      </c>
      <c r="G46" s="241">
        <v>0</v>
      </c>
      <c r="H46" s="241">
        <v>0</v>
      </c>
      <c r="I46" s="241">
        <v>0</v>
      </c>
      <c r="J46" s="241" t="s">
        <v>360</v>
      </c>
      <c r="K46" s="161"/>
      <c r="L46" s="161"/>
      <c r="M46" s="161"/>
      <c r="N46" s="161"/>
      <c r="O46" s="162"/>
    </row>
    <row r="47" spans="2:28">
      <c r="C47" s="163" t="s">
        <v>346</v>
      </c>
      <c r="D47" s="164" t="s">
        <v>541</v>
      </c>
      <c r="E47" s="241">
        <v>1</v>
      </c>
      <c r="F47" s="241">
        <v>0.5</v>
      </c>
      <c r="G47" s="241">
        <v>0.25</v>
      </c>
      <c r="H47" s="241">
        <v>0.125</v>
      </c>
      <c r="I47" s="241">
        <v>0</v>
      </c>
      <c r="J47" s="241" t="s">
        <v>360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586</v>
      </c>
    </row>
    <row r="51" spans="2:15">
      <c r="I51" s="1"/>
    </row>
    <row r="52" spans="2:15">
      <c r="C52" s="40" t="s">
        <v>550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525</v>
      </c>
      <c r="D54" s="148" t="s">
        <v>521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143</v>
      </c>
    </row>
    <row r="55" spans="2:15">
      <c r="B55" s="16"/>
      <c r="C55" s="151" t="s">
        <v>532</v>
      </c>
      <c r="D55" s="128" t="s">
        <v>523</v>
      </c>
      <c r="E55" s="236">
        <f>1-SUMPRODUCT(F53:N53,F55:N55)</f>
        <v>0.5</v>
      </c>
      <c r="F55" s="236">
        <f>ROUND(F56/$D$56,4)</f>
        <v>0.5</v>
      </c>
      <c r="G55" s="236">
        <f t="shared" ref="G55:N55" si="5">ROUND(G56/$D$56,4)</f>
        <v>0</v>
      </c>
      <c r="H55" s="236">
        <f t="shared" si="5"/>
        <v>0</v>
      </c>
      <c r="I55" s="236">
        <f t="shared" si="5"/>
        <v>0</v>
      </c>
      <c r="J55" s="236">
        <f t="shared" si="5"/>
        <v>0</v>
      </c>
      <c r="K55" s="236">
        <f t="shared" si="5"/>
        <v>0</v>
      </c>
      <c r="L55" s="236">
        <f t="shared" si="5"/>
        <v>0</v>
      </c>
      <c r="M55" s="236">
        <f t="shared" si="5"/>
        <v>0</v>
      </c>
      <c r="N55" s="236">
        <f t="shared" si="5"/>
        <v>0</v>
      </c>
      <c r="O55" s="152"/>
    </row>
    <row r="56" spans="2:15">
      <c r="B56" s="16"/>
      <c r="C56" s="151" t="s">
        <v>544</v>
      </c>
      <c r="D56" s="153">
        <f>SUMPRODUCT(E56:N56,E53:N53)</f>
        <v>2</v>
      </c>
      <c r="E56" s="237">
        <f>E22</f>
        <v>1</v>
      </c>
      <c r="F56" s="237">
        <f t="shared" ref="F56:N60" si="6">F22</f>
        <v>1</v>
      </c>
      <c r="G56" s="237">
        <f t="shared" si="6"/>
        <v>0</v>
      </c>
      <c r="H56" s="237">
        <f t="shared" si="6"/>
        <v>0</v>
      </c>
      <c r="I56" s="237">
        <f t="shared" si="6"/>
        <v>0</v>
      </c>
      <c r="J56" s="237">
        <f t="shared" si="6"/>
        <v>0</v>
      </c>
      <c r="K56" s="237">
        <f t="shared" si="6"/>
        <v>0</v>
      </c>
      <c r="L56" s="237">
        <f t="shared" si="6"/>
        <v>0</v>
      </c>
      <c r="M56" s="237">
        <f t="shared" si="6"/>
        <v>0</v>
      </c>
      <c r="N56" s="237">
        <f t="shared" si="6"/>
        <v>0</v>
      </c>
      <c r="O56" s="152" t="s">
        <v>144</v>
      </c>
    </row>
    <row r="57" spans="2:15">
      <c r="B57" s="16"/>
      <c r="C57" s="151" t="s">
        <v>136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141</v>
      </c>
    </row>
    <row r="58" spans="2:15">
      <c r="B58" s="16"/>
      <c r="C58" s="151" t="s">
        <v>527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528</v>
      </c>
    </row>
    <row r="59" spans="2:15">
      <c r="B59" s="16"/>
      <c r="C59" s="151" t="s">
        <v>522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142</v>
      </c>
    </row>
    <row r="60" spans="2:15">
      <c r="B60" s="16"/>
      <c r="C60" s="151" t="s">
        <v>140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141</v>
      </c>
    </row>
    <row r="61" spans="2:15"/>
    <row r="62" spans="2:15">
      <c r="C62" s="40" t="s">
        <v>526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139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143</v>
      </c>
    </row>
    <row r="65" spans="2:15">
      <c r="B65" s="16"/>
      <c r="C65" s="151" t="s">
        <v>533</v>
      </c>
      <c r="D65" s="153" t="s">
        <v>255</v>
      </c>
      <c r="E65" s="236">
        <f>1-SUMPRODUCT(F63:N63,F65:N65)</f>
        <v>0.5333</v>
      </c>
      <c r="F65" s="236">
        <f>ROUND(F66/$D$66,4)</f>
        <v>0.26669999999999999</v>
      </c>
      <c r="G65" s="236">
        <f t="shared" ref="G65:N65" si="8">ROUND(G66/$D$66,4)</f>
        <v>0.1333</v>
      </c>
      <c r="H65" s="236">
        <f t="shared" si="8"/>
        <v>6.6699999999999995E-2</v>
      </c>
      <c r="I65" s="236">
        <f t="shared" si="8"/>
        <v>0</v>
      </c>
      <c r="J65" s="236">
        <f t="shared" si="8"/>
        <v>0</v>
      </c>
      <c r="K65" s="236">
        <f t="shared" si="8"/>
        <v>0</v>
      </c>
      <c r="L65" s="236">
        <f t="shared" si="8"/>
        <v>0</v>
      </c>
      <c r="M65" s="236">
        <f t="shared" si="8"/>
        <v>0</v>
      </c>
      <c r="N65" s="236">
        <f t="shared" si="8"/>
        <v>0</v>
      </c>
      <c r="O65" s="152"/>
    </row>
    <row r="66" spans="2:15">
      <c r="B66" s="16"/>
      <c r="C66" s="151" t="s">
        <v>540</v>
      </c>
      <c r="D66" s="153">
        <f>SUMPRODUCT(E66:N66,E63:N63)</f>
        <v>1.875</v>
      </c>
      <c r="E66" s="242">
        <f>E32</f>
        <v>1</v>
      </c>
      <c r="F66" s="242">
        <f t="shared" ref="F66:N70" si="9">F32</f>
        <v>0.5</v>
      </c>
      <c r="G66" s="242">
        <f t="shared" si="9"/>
        <v>0.25</v>
      </c>
      <c r="H66" s="242">
        <f t="shared" si="9"/>
        <v>0.125</v>
      </c>
      <c r="I66" s="242">
        <f t="shared" si="9"/>
        <v>0</v>
      </c>
      <c r="J66" s="242">
        <f t="shared" si="9"/>
        <v>0</v>
      </c>
      <c r="K66" s="242">
        <f t="shared" si="9"/>
        <v>0</v>
      </c>
      <c r="L66" s="242">
        <f t="shared" si="9"/>
        <v>0</v>
      </c>
      <c r="M66" s="242">
        <f t="shared" si="9"/>
        <v>0</v>
      </c>
      <c r="N66" s="242">
        <f t="shared" si="9"/>
        <v>0</v>
      </c>
      <c r="O66" s="152" t="s">
        <v>144</v>
      </c>
    </row>
    <row r="67" spans="2:15">
      <c r="B67" s="16"/>
      <c r="C67" s="151" t="s">
        <v>359</v>
      </c>
      <c r="D67" s="128" t="s">
        <v>358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141</v>
      </c>
    </row>
    <row r="68" spans="2:15">
      <c r="B68" s="16"/>
      <c r="C68" s="151" t="s">
        <v>448</v>
      </c>
      <c r="D68" s="128" t="s">
        <v>447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141</v>
      </c>
    </row>
    <row r="69" spans="2:15">
      <c r="B69" s="16"/>
      <c r="C69" s="151" t="s">
        <v>614</v>
      </c>
      <c r="D69" s="128" t="s">
        <v>615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141</v>
      </c>
    </row>
    <row r="70" spans="2:15">
      <c r="B70" s="16"/>
      <c r="C70" s="154" t="s">
        <v>440</v>
      </c>
      <c r="D70" s="98" t="s">
        <v>545</v>
      </c>
      <c r="E70" s="137" t="s">
        <v>450</v>
      </c>
      <c r="F70" s="137" t="s">
        <v>450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141</v>
      </c>
    </row>
    <row r="71" spans="2:15"/>
    <row r="72" spans="2:15" ht="15.75" customHeight="1">
      <c r="C72" s="285" t="s">
        <v>587</v>
      </c>
      <c r="D72" s="285"/>
      <c r="E72" s="285"/>
      <c r="F72" s="28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abSelected="1" topLeftCell="M1" zoomScale="80" zoomScaleNormal="80" workbookViewId="0">
      <selection activeCell="Y25" sqref="Y25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362</v>
      </c>
    </row>
    <row r="3" spans="2:26">
      <c r="B3" t="s">
        <v>463</v>
      </c>
    </row>
    <row r="4" spans="2:26"/>
    <row r="5" spans="2:26">
      <c r="C5" s="38" t="s">
        <v>367</v>
      </c>
      <c r="D5" s="39" t="str">
        <f>Netzbetreiber!$D$9</f>
        <v>Netzbetreiber Musterstadt GmbH</v>
      </c>
      <c r="H5" s="68" t="s">
        <v>501</v>
      </c>
      <c r="I5" s="8" t="s">
        <v>504</v>
      </c>
    </row>
    <row r="6" spans="2:26">
      <c r="C6" s="38" t="s">
        <v>334</v>
      </c>
      <c r="D6" s="39" t="str">
        <f>Netzbetreiber!$D$28</f>
        <v>Musternetz 1</v>
      </c>
      <c r="I6" s="8" t="s">
        <v>516</v>
      </c>
    </row>
    <row r="7" spans="2:26">
      <c r="C7" s="38" t="s">
        <v>490</v>
      </c>
      <c r="D7" s="39">
        <f>Netzbetreiber!$D$11</f>
        <v>123456789</v>
      </c>
    </row>
    <row r="8" spans="2:26">
      <c r="C8" s="38" t="s">
        <v>132</v>
      </c>
      <c r="D8" s="37">
        <f>Netzbetreiber!$D$6</f>
        <v>44470</v>
      </c>
      <c r="H8" t="s">
        <v>499</v>
      </c>
      <c r="J8" s="108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248</v>
      </c>
      <c r="C10" s="110" t="s">
        <v>497</v>
      </c>
      <c r="D10" s="109" t="s">
        <v>146</v>
      </c>
      <c r="E10" s="230" t="s">
        <v>518</v>
      </c>
      <c r="F10" s="110" t="s">
        <v>147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644</v>
      </c>
      <c r="M10" s="125" t="s">
        <v>653</v>
      </c>
      <c r="N10" s="126" t="s">
        <v>654</v>
      </c>
      <c r="O10" s="126" t="s">
        <v>655</v>
      </c>
      <c r="P10" s="127" t="s">
        <v>656</v>
      </c>
      <c r="Q10" s="121" t="s">
        <v>645</v>
      </c>
      <c r="R10" s="111" t="s">
        <v>646</v>
      </c>
      <c r="S10" s="112" t="s">
        <v>647</v>
      </c>
      <c r="T10" s="112" t="s">
        <v>648</v>
      </c>
      <c r="U10" s="112" t="s">
        <v>649</v>
      </c>
      <c r="V10" s="112" t="s">
        <v>650</v>
      </c>
      <c r="W10" s="112" t="s">
        <v>651</v>
      </c>
      <c r="X10" s="113" t="s">
        <v>652</v>
      </c>
      <c r="Y10" s="250" t="s">
        <v>657</v>
      </c>
    </row>
    <row r="11" spans="2:26" ht="15.75" thickBot="1">
      <c r="B11" s="114" t="s">
        <v>500</v>
      </c>
      <c r="C11" s="115" t="s">
        <v>517</v>
      </c>
      <c r="D11" s="249" t="s">
        <v>247</v>
      </c>
      <c r="E11" s="138" t="s">
        <v>49</v>
      </c>
      <c r="F11" s="251" t="str">
        <f>VLOOKUP($E11,'BDEW-Standard'!$B$3:$M$158,F$9,0)</f>
        <v>R13</v>
      </c>
      <c r="H11" s="140">
        <f>ROUND(VLOOKUP($E11,'BDEW-Standard'!$B$3:$M$158,H$9,0),7)</f>
        <v>3.0217399</v>
      </c>
      <c r="I11" s="140">
        <f>ROUND(VLOOKUP($E11,'BDEW-Standard'!$B$3:$M$158,I$9,0),7)</f>
        <v>-37.182360000000003</v>
      </c>
      <c r="J11" s="140">
        <f>ROUND(VLOOKUP($E11,'BDEW-Standard'!$B$3:$M$158,J$9,0),7)</f>
        <v>5.6477170000000001</v>
      </c>
      <c r="K11" s="140">
        <f>ROUND(VLOOKUP($E11,'BDEW-Standard'!$B$3:$M$158,K$9,0),7)</f>
        <v>0.1152388</v>
      </c>
      <c r="L11" s="175">
        <f>ROUND(VLOOKUP($E11,'BDEW-Standard'!$B$3:$M$158,L$9,0),1)</f>
        <v>40</v>
      </c>
      <c r="M11" s="140">
        <f>ROUND(VLOOKUP($E11,'BDEW-Standard'!$B$3:$M$158,M$9,0),7)</f>
        <v>0</v>
      </c>
      <c r="N11" s="140">
        <f>ROUND(VLOOKUP($E11,'BDEW-Standard'!$B$3:$M$158,N$9,0),7)</f>
        <v>0</v>
      </c>
      <c r="O11" s="140">
        <f>ROUND(VLOOKUP($E11,'BDEW-Standard'!$B$3:$M$158,O$9,0),7)</f>
        <v>0</v>
      </c>
      <c r="P11" s="140">
        <f>ROUND(VLOOKUP($E11,'BDEW-Standard'!$B$3:$M$158,P$9,0),7)</f>
        <v>0</v>
      </c>
      <c r="Q11" s="174">
        <f>($H11/(1+($I11/($Q$9-$L11))^$J11)+$K11)+MAX($M11*$Q$9+$N11,$O11*$Q$9+$P11)</f>
        <v>1.0214966312810889</v>
      </c>
      <c r="R11" s="141">
        <f>ROUND(VLOOKUP(MID($E11,4,3),'Wochentag F(WT)'!$B$7:$J$22,R$9,0),4)</f>
        <v>1</v>
      </c>
      <c r="S11" s="141">
        <f>ROUND(VLOOKUP(MID($E11,4,3),'Wochentag F(WT)'!$B$7:$J$22,S$9,0),4)</f>
        <v>1</v>
      </c>
      <c r="T11" s="141">
        <f>ROUND(VLOOKUP(MID($E11,4,3),'Wochentag F(WT)'!$B$7:$J$22,T$9,0),4)</f>
        <v>1</v>
      </c>
      <c r="U11" s="141">
        <f>ROUND(VLOOKUP(MID($E11,4,3),'Wochentag F(WT)'!$B$7:$J$22,U$9,0),4)</f>
        <v>1</v>
      </c>
      <c r="V11" s="141">
        <f>ROUND(VLOOKUP(MID($E11,4,3),'Wochentag F(WT)'!$B$7:$J$22,V$9,0),4)</f>
        <v>1</v>
      </c>
      <c r="W11" s="141">
        <f>ROUND(VLOOKUP(MID($E11,4,3),'Wochentag F(WT)'!$B$7:$J$22,W$9,0),4)</f>
        <v>1</v>
      </c>
      <c r="X11" s="142">
        <f>7-SUM(R11:W11)</f>
        <v>1</v>
      </c>
      <c r="Y11" s="247">
        <v>365.12299999999999</v>
      </c>
    </row>
    <row r="12" spans="2:26">
      <c r="B12" s="116">
        <v>1</v>
      </c>
      <c r="C12" s="117" t="str">
        <f t="shared" ref="C12:C41" si="0">$D$6</f>
        <v>Musternetz 1</v>
      </c>
      <c r="D12" s="46" t="s">
        <v>247</v>
      </c>
      <c r="E12" s="139" t="s">
        <v>68</v>
      </c>
      <c r="F12" s="252" t="str">
        <f>VLOOKUP($E12,'BDEW-Standard'!$B$3:$M$158,F$9,0)</f>
        <v>T24</v>
      </c>
      <c r="H12" s="231">
        <f>ROUND(VLOOKUP($E12,'BDEW-Standard'!$B$3:$M$158,H$9,0),7)</f>
        <v>2.4859160999999999</v>
      </c>
      <c r="I12" s="231">
        <f>ROUND(VLOOKUP($E12,'BDEW-Standard'!$B$3:$M$158,I$9,0),7)</f>
        <v>-35.043597800000001</v>
      </c>
      <c r="J12" s="231">
        <f>ROUND(VLOOKUP($E12,'BDEW-Standard'!$B$3:$M$158,J$9,0),7)</f>
        <v>6.2818214000000001</v>
      </c>
      <c r="K12" s="231">
        <f>ROUND(VLOOKUP($E12,'BDEW-Standard'!$B$3:$M$158,K$9,0),7)</f>
        <v>0.13042619999999999</v>
      </c>
      <c r="L12" s="232">
        <f>ROUND(VLOOKUP($E12,'BDEW-Standard'!$B$3:$M$158,L$9,0),1)</f>
        <v>40</v>
      </c>
      <c r="M12" s="231">
        <f>ROUND(VLOOKUP($E12,'BDEW-Standard'!$B$3:$M$158,M$9,0),7)</f>
        <v>0</v>
      </c>
      <c r="N12" s="231">
        <f>ROUND(VLOOKUP($E12,'BDEW-Standard'!$B$3:$M$158,N$9,0),7)</f>
        <v>0</v>
      </c>
      <c r="O12" s="231">
        <f>ROUND(VLOOKUP($E12,'BDEW-Standard'!$B$3:$M$158,O$9,0),7)</f>
        <v>0</v>
      </c>
      <c r="P12" s="231">
        <f>ROUND(VLOOKUP($E12,'BDEW-Standard'!$B$3:$M$158,P$9,0),7)</f>
        <v>0</v>
      </c>
      <c r="Q12" s="233">
        <f>($H12/(1+($I12/($Q$9-$L12))^$J12)+$K12)+MAX($M12*$Q$9+$N12,$O12*$Q$9+$P12)</f>
        <v>1.0280018127680663</v>
      </c>
      <c r="R12" s="234">
        <f>ROUND(VLOOKUP(MID($E12,4,3),'Wochentag F(WT)'!$B$7:$J$22,R$9,0),4)</f>
        <v>1</v>
      </c>
      <c r="S12" s="234">
        <f>ROUND(VLOOKUP(MID($E12,4,3),'Wochentag F(WT)'!$B$7:$J$22,S$9,0),4)</f>
        <v>1</v>
      </c>
      <c r="T12" s="234">
        <f>ROUND(VLOOKUP(MID($E12,4,3),'Wochentag F(WT)'!$B$7:$J$22,T$9,0),4)</f>
        <v>1</v>
      </c>
      <c r="U12" s="234">
        <f>ROUND(VLOOKUP(MID($E12,4,3),'Wochentag F(WT)'!$B$7:$J$22,U$9,0),4)</f>
        <v>1</v>
      </c>
      <c r="V12" s="234">
        <f>ROUND(VLOOKUP(MID($E12,4,3),'Wochentag F(WT)'!$B$7:$J$22,V$9,0),4)</f>
        <v>1</v>
      </c>
      <c r="W12" s="234">
        <f>ROUND(VLOOKUP(MID($E12,4,3),'Wochentag F(WT)'!$B$7:$J$22,W$9,0),4)</f>
        <v>1</v>
      </c>
      <c r="X12" s="235">
        <f>7-SUM(R12:W12)</f>
        <v>1</v>
      </c>
      <c r="Y12" s="248"/>
      <c r="Z12" s="173"/>
    </row>
    <row r="13" spans="2:26" s="118" customFormat="1">
      <c r="B13" s="119">
        <v>2</v>
      </c>
      <c r="C13" s="120" t="str">
        <f t="shared" si="0"/>
        <v>Musternetz 1</v>
      </c>
      <c r="D13" s="46" t="s">
        <v>247</v>
      </c>
      <c r="E13" s="139" t="s">
        <v>498</v>
      </c>
      <c r="F13" s="252" t="str">
        <f>VLOOKUP($E13,'BDEW-Standard'!$B$3:$M$158,F$9,0)</f>
        <v>1D3</v>
      </c>
      <c r="H13" s="231">
        <f>ROUND(VLOOKUP($E13,'BDEW-Standard'!$B$3:$M$158,H$9,0),7)</f>
        <v>1.6209544</v>
      </c>
      <c r="I13" s="231">
        <f>ROUND(VLOOKUP($E13,'BDEW-Standard'!$B$3:$M$158,I$9,0),7)</f>
        <v>-37.183314099999997</v>
      </c>
      <c r="J13" s="231">
        <f>ROUND(VLOOKUP($E13,'BDEW-Standard'!$B$3:$M$158,J$9,0),7)</f>
        <v>5.6727847000000002</v>
      </c>
      <c r="K13" s="231">
        <f>ROUND(VLOOKUP($E13,'BDEW-Standard'!$B$3:$M$158,K$9,0),7)</f>
        <v>7.1643100000000001E-2</v>
      </c>
      <c r="L13" s="232">
        <f>ROUND(VLOOKUP($E13,'BDEW-Standard'!$B$3:$M$158,L$9,0),1)</f>
        <v>40</v>
      </c>
      <c r="M13" s="231">
        <f>ROUND(VLOOKUP($E13,'BDEW-Standard'!$B$3:$M$158,M$9,0),7)</f>
        <v>-4.9570000000000003E-2</v>
      </c>
      <c r="N13" s="231">
        <f>ROUND(VLOOKUP($E13,'BDEW-Standard'!$B$3:$M$158,N$9,0),7)</f>
        <v>0.84010149999999995</v>
      </c>
      <c r="O13" s="231">
        <f>ROUND(VLOOKUP($E13,'BDEW-Standard'!$B$3:$M$158,O$9,0),7)</f>
        <v>-2.209E-3</v>
      </c>
      <c r="P13" s="231">
        <f>ROUND(VLOOKUP($E13,'BDEW-Standard'!$B$3:$M$158,P$9,0),7)</f>
        <v>0.1074468</v>
      </c>
      <c r="Q13" s="233">
        <f t="shared" ref="Q13:Q26" si="1">($H13/(1+($I13/($Q$9-$L13))^$J13)+$K13)+MAX($M13*$Q$9+$N13,$O13*$Q$9+$P13)</f>
        <v>1.0000001417752751</v>
      </c>
      <c r="R13" s="234">
        <f>ROUND(VLOOKUP(MID($E13,4,3),'Wochentag F(WT)'!$B$7:$J$22,R$9,0),4)</f>
        <v>1</v>
      </c>
      <c r="S13" s="234">
        <f>ROUND(VLOOKUP(MID($E13,4,3),'Wochentag F(WT)'!$B$7:$J$22,S$9,0),4)</f>
        <v>1</v>
      </c>
      <c r="T13" s="234">
        <f>ROUND(VLOOKUP(MID($E13,4,3),'Wochentag F(WT)'!$B$7:$J$22,T$9,0),4)</f>
        <v>1</v>
      </c>
      <c r="U13" s="234">
        <f>ROUND(VLOOKUP(MID($E13,4,3),'Wochentag F(WT)'!$B$7:$J$22,U$9,0),4)</f>
        <v>1</v>
      </c>
      <c r="V13" s="234">
        <f>ROUND(VLOOKUP(MID($E13,4,3),'Wochentag F(WT)'!$B$7:$J$22,V$9,0),4)</f>
        <v>1</v>
      </c>
      <c r="W13" s="234">
        <f>ROUND(VLOOKUP(MID($E13,4,3),'Wochentag F(WT)'!$B$7:$J$22,W$9,0),4)</f>
        <v>1</v>
      </c>
      <c r="X13" s="235">
        <f t="shared" ref="X13" si="2">7-SUM(R13:W13)</f>
        <v>1</v>
      </c>
      <c r="Y13" s="248"/>
      <c r="Z13" s="173"/>
    </row>
    <row r="14" spans="2:26" s="118" customFormat="1">
      <c r="B14" s="119">
        <v>3</v>
      </c>
      <c r="C14" s="120" t="str">
        <f t="shared" si="0"/>
        <v>Musternetz 1</v>
      </c>
      <c r="D14" s="46" t="s">
        <v>247</v>
      </c>
      <c r="E14" s="139" t="s">
        <v>63</v>
      </c>
      <c r="F14" s="252" t="str">
        <f>VLOOKUP($E14,'BDEW-Standard'!$B$3:$M$158,F$9,0)</f>
        <v>T23</v>
      </c>
      <c r="H14" s="231">
        <f>ROUND(VLOOKUP($E14,'BDEW-Standard'!$B$3:$M$158,H$9,0),7)</f>
        <v>2.3548083000000002</v>
      </c>
      <c r="I14" s="231">
        <f>ROUND(VLOOKUP($E14,'BDEW-Standard'!$B$3:$M$158,I$9,0),7)</f>
        <v>-34.715029899999998</v>
      </c>
      <c r="J14" s="231">
        <f>ROUND(VLOOKUP($E14,'BDEW-Standard'!$B$3:$M$158,J$9,0),7)</f>
        <v>5.8675639000000004</v>
      </c>
      <c r="K14" s="231">
        <f>ROUND(VLOOKUP($E14,'BDEW-Standard'!$B$3:$M$158,K$9,0),7)</f>
        <v>0.1533206</v>
      </c>
      <c r="L14" s="232">
        <f>ROUND(VLOOKUP($E14,'BDEW-Standard'!$B$3:$M$158,L$9,0),1)</f>
        <v>40</v>
      </c>
      <c r="M14" s="231">
        <f>ROUND(VLOOKUP($E14,'BDEW-Standard'!$B$3:$M$158,M$9,0),7)</f>
        <v>0</v>
      </c>
      <c r="N14" s="231">
        <f>ROUND(VLOOKUP($E14,'BDEW-Standard'!$B$3:$M$158,N$9,0),7)</f>
        <v>0</v>
      </c>
      <c r="O14" s="231">
        <f>ROUND(VLOOKUP($E14,'BDEW-Standard'!$B$3:$M$158,O$9,0),7)</f>
        <v>0</v>
      </c>
      <c r="P14" s="231">
        <f>ROUND(VLOOKUP($E14,'BDEW-Standard'!$B$3:$M$158,P$9,0),7)</f>
        <v>0</v>
      </c>
      <c r="Q14" s="233">
        <f t="shared" si="1"/>
        <v>1.054654796948052</v>
      </c>
      <c r="R14" s="234">
        <f>ROUND(VLOOKUP(MID($E14,4,3),'Wochentag F(WT)'!$B$7:$J$22,R$9,0),4)</f>
        <v>1</v>
      </c>
      <c r="S14" s="234">
        <f>ROUND(VLOOKUP(MID($E14,4,3),'Wochentag F(WT)'!$B$7:$J$22,S$9,0),4)</f>
        <v>1</v>
      </c>
      <c r="T14" s="234">
        <f>ROUND(VLOOKUP(MID($E14,4,3),'Wochentag F(WT)'!$B$7:$J$22,T$9,0),4)</f>
        <v>1</v>
      </c>
      <c r="U14" s="234">
        <f>ROUND(VLOOKUP(MID($E14,4,3),'Wochentag F(WT)'!$B$7:$J$22,U$9,0),4)</f>
        <v>1</v>
      </c>
      <c r="V14" s="234">
        <f>ROUND(VLOOKUP(MID($E14,4,3),'Wochentag F(WT)'!$B$7:$J$22,V$9,0),4)</f>
        <v>1</v>
      </c>
      <c r="W14" s="234">
        <f>ROUND(VLOOKUP(MID($E14,4,3),'Wochentag F(WT)'!$B$7:$J$22,W$9,0),4)</f>
        <v>1</v>
      </c>
      <c r="X14" s="235">
        <f t="shared" ref="X14" si="3">7-SUM(R14:W14)</f>
        <v>1</v>
      </c>
      <c r="Y14" s="248"/>
      <c r="Z14" s="173"/>
    </row>
    <row r="15" spans="2:26" s="118" customFormat="1">
      <c r="B15" s="119">
        <v>4</v>
      </c>
      <c r="C15" s="120" t="str">
        <f t="shared" si="0"/>
        <v>Musternetz 1</v>
      </c>
      <c r="D15" s="46" t="s">
        <v>247</v>
      </c>
      <c r="E15" s="139" t="s">
        <v>666</v>
      </c>
      <c r="F15" s="252" t="str">
        <f>VLOOKUP($E15,'BDEW-Standard'!$B$3:$M$158,F$9,0)</f>
        <v>D15</v>
      </c>
      <c r="H15" s="231">
        <f>ROUND(VLOOKUP($E15,'BDEW-Standard'!$B$3:$M$158,H$9,0),7)</f>
        <v>3.3456667000000002</v>
      </c>
      <c r="I15" s="231">
        <f>ROUND(VLOOKUP($E15,'BDEW-Standard'!$B$3:$M$158,I$9,0),7)</f>
        <v>-37.526831600000001</v>
      </c>
      <c r="J15" s="231">
        <f>ROUND(VLOOKUP($E15,'BDEW-Standard'!$B$3:$M$158,J$9,0),7)</f>
        <v>6.4328937000000002</v>
      </c>
      <c r="K15" s="231">
        <f>ROUND(VLOOKUP($E15,'BDEW-Standard'!$B$3:$M$158,K$9,0),7)</f>
        <v>5.6256599999999997E-2</v>
      </c>
      <c r="L15" s="232">
        <f>ROUND(VLOOKUP($E15,'BDEW-Standard'!$B$3:$M$158,L$9,0),1)</f>
        <v>40</v>
      </c>
      <c r="M15" s="231">
        <f>ROUND(VLOOKUP($E15,'BDEW-Standard'!$B$3:$M$158,M$9,0),7)</f>
        <v>0</v>
      </c>
      <c r="N15" s="231">
        <f>ROUND(VLOOKUP($E15,'BDEW-Standard'!$B$3:$M$158,N$9,0),7)</f>
        <v>0</v>
      </c>
      <c r="O15" s="231">
        <f>ROUND(VLOOKUP($E15,'BDEW-Standard'!$B$3:$M$158,O$9,0),7)</f>
        <v>0</v>
      </c>
      <c r="P15" s="231">
        <f>ROUND(VLOOKUP($E15,'BDEW-Standard'!$B$3:$M$158,P$9,0),7)</f>
        <v>0</v>
      </c>
      <c r="Q15" s="233">
        <f t="shared" si="1"/>
        <v>0.93976653032332869</v>
      </c>
      <c r="R15" s="234">
        <f>ROUND(VLOOKUP(MID($E15,4,3),'Wochentag F(WT)'!$B$7:$J$22,R$9,0),4)</f>
        <v>1</v>
      </c>
      <c r="S15" s="234">
        <f>ROUND(VLOOKUP(MID($E15,4,3),'Wochentag F(WT)'!$B$7:$J$22,S$9,0),4)</f>
        <v>1</v>
      </c>
      <c r="T15" s="234">
        <f>ROUND(VLOOKUP(MID($E15,4,3),'Wochentag F(WT)'!$B$7:$J$22,T$9,0),4)</f>
        <v>1</v>
      </c>
      <c r="U15" s="234">
        <f>ROUND(VLOOKUP(MID($E15,4,3),'Wochentag F(WT)'!$B$7:$J$22,U$9,0),4)</f>
        <v>1</v>
      </c>
      <c r="V15" s="234">
        <f>ROUND(VLOOKUP(MID($E15,4,3),'Wochentag F(WT)'!$B$7:$J$22,V$9,0),4)</f>
        <v>1</v>
      </c>
      <c r="W15" s="234">
        <f>ROUND(VLOOKUP(MID($E15,4,3),'Wochentag F(WT)'!$B$7:$J$22,W$9,0),4)</f>
        <v>1</v>
      </c>
      <c r="X15" s="235">
        <f t="shared" ref="X15" si="4">7-SUM(R15:W15)</f>
        <v>1</v>
      </c>
      <c r="Y15" s="248"/>
      <c r="Z15" s="173"/>
    </row>
    <row r="16" spans="2:26" s="118" customFormat="1">
      <c r="B16" s="119">
        <v>5</v>
      </c>
      <c r="C16" s="120" t="str">
        <f t="shared" si="0"/>
        <v>Musternetz 1</v>
      </c>
      <c r="D16" s="46" t="s">
        <v>247</v>
      </c>
      <c r="E16" s="139" t="s">
        <v>67</v>
      </c>
      <c r="F16" s="252" t="str">
        <f>VLOOKUP($E16,'BDEW-Standard'!$B$3:$M$158,F$9,0)</f>
        <v>C24</v>
      </c>
      <c r="H16" s="231">
        <f>ROUND(VLOOKUP($E16,'BDEW-Standard'!$B$3:$M$158,H$9,0),7)</f>
        <v>2.4859160999999999</v>
      </c>
      <c r="I16" s="231">
        <f>ROUND(VLOOKUP($E16,'BDEW-Standard'!$B$3:$M$158,I$9,0),7)</f>
        <v>-35.043597800000001</v>
      </c>
      <c r="J16" s="231">
        <f>ROUND(VLOOKUP($E16,'BDEW-Standard'!$B$3:$M$158,J$9,0),7)</f>
        <v>6.2818214000000001</v>
      </c>
      <c r="K16" s="231">
        <f>ROUND(VLOOKUP($E16,'BDEW-Standard'!$B$3:$M$158,K$9,0),7)</f>
        <v>0.13178339999999999</v>
      </c>
      <c r="L16" s="232">
        <f>ROUND(VLOOKUP($E16,'BDEW-Standard'!$B$3:$M$158,L$9,0),1)</f>
        <v>40</v>
      </c>
      <c r="M16" s="231">
        <f>ROUND(VLOOKUP($E16,'BDEW-Standard'!$B$3:$M$158,M$9,0),7)</f>
        <v>0</v>
      </c>
      <c r="N16" s="231">
        <f>ROUND(VLOOKUP($E16,'BDEW-Standard'!$B$3:$M$158,N$9,0),7)</f>
        <v>0</v>
      </c>
      <c r="O16" s="231">
        <f>ROUND(VLOOKUP($E16,'BDEW-Standard'!$B$3:$M$158,O$9,0),7)</f>
        <v>0</v>
      </c>
      <c r="P16" s="231">
        <f>ROUND(VLOOKUP($E16,'BDEW-Standard'!$B$3:$M$158,P$9,0),7)</f>
        <v>0</v>
      </c>
      <c r="Q16" s="233">
        <f t="shared" si="1"/>
        <v>1.0293590127680663</v>
      </c>
      <c r="R16" s="234">
        <f>ROUND(VLOOKUP(MID($E16,4,3),'Wochentag F(WT)'!$B$7:$J$22,R$9,0),4)</f>
        <v>1</v>
      </c>
      <c r="S16" s="234">
        <f>ROUND(VLOOKUP(MID($E16,4,3),'Wochentag F(WT)'!$B$7:$J$22,S$9,0),4)</f>
        <v>1</v>
      </c>
      <c r="T16" s="234">
        <f>ROUND(VLOOKUP(MID($E16,4,3),'Wochentag F(WT)'!$B$7:$J$22,T$9,0),4)</f>
        <v>1</v>
      </c>
      <c r="U16" s="234">
        <f>ROUND(VLOOKUP(MID($E16,4,3),'Wochentag F(WT)'!$B$7:$J$22,U$9,0),4)</f>
        <v>1</v>
      </c>
      <c r="V16" s="234">
        <f>ROUND(VLOOKUP(MID($E16,4,3),'Wochentag F(WT)'!$B$7:$J$22,V$9,0),4)</f>
        <v>1</v>
      </c>
      <c r="W16" s="234">
        <f>ROUND(VLOOKUP(MID($E16,4,3),'Wochentag F(WT)'!$B$7:$J$22,W$9,0),4)</f>
        <v>1</v>
      </c>
      <c r="X16" s="235">
        <f t="shared" ref="X16" si="5">7-SUM(R16:W16)</f>
        <v>1</v>
      </c>
      <c r="Y16" s="248"/>
      <c r="Z16" s="173"/>
    </row>
    <row r="17" spans="2:26" s="118" customFormat="1">
      <c r="B17" s="119">
        <v>6</v>
      </c>
      <c r="C17" s="120" t="str">
        <f t="shared" si="0"/>
        <v>Musternetz 1</v>
      </c>
      <c r="D17" s="46" t="s">
        <v>247</v>
      </c>
      <c r="E17" s="139" t="s">
        <v>50</v>
      </c>
      <c r="F17" s="252" t="str">
        <f>VLOOKUP($E17,'BDEW-Standard'!$B$3:$M$158,F$9,0)</f>
        <v>G13</v>
      </c>
      <c r="H17" s="231">
        <f>ROUND(VLOOKUP($E17,'BDEW-Standard'!$B$3:$M$158,H$9,0),7)</f>
        <v>3.0217399</v>
      </c>
      <c r="I17" s="231">
        <f>ROUND(VLOOKUP($E17,'BDEW-Standard'!$B$3:$M$158,I$9,0),7)</f>
        <v>-37.182360000000003</v>
      </c>
      <c r="J17" s="231">
        <f>ROUND(VLOOKUP($E17,'BDEW-Standard'!$B$3:$M$158,J$9,0),7)</f>
        <v>5.6477170000000001</v>
      </c>
      <c r="K17" s="231">
        <f>ROUND(VLOOKUP($E17,'BDEW-Standard'!$B$3:$M$158,K$9,0),7)</f>
        <v>9.5626199999999995E-2</v>
      </c>
      <c r="L17" s="232">
        <f>ROUND(VLOOKUP($E17,'BDEW-Standard'!$B$3:$M$158,L$9,0),1)</f>
        <v>40</v>
      </c>
      <c r="M17" s="231">
        <f>ROUND(VLOOKUP($E17,'BDEW-Standard'!$B$3:$M$158,M$9,0),7)</f>
        <v>0</v>
      </c>
      <c r="N17" s="231">
        <f>ROUND(VLOOKUP($E17,'BDEW-Standard'!$B$3:$M$158,N$9,0),7)</f>
        <v>0</v>
      </c>
      <c r="O17" s="231">
        <f>ROUND(VLOOKUP($E17,'BDEW-Standard'!$B$3:$M$158,O$9,0),7)</f>
        <v>0</v>
      </c>
      <c r="P17" s="231">
        <f>ROUND(VLOOKUP($E17,'BDEW-Standard'!$B$3:$M$158,P$9,0),7)</f>
        <v>0</v>
      </c>
      <c r="Q17" s="233">
        <f t="shared" si="1"/>
        <v>1.0018840312810888</v>
      </c>
      <c r="R17" s="234">
        <f>ROUND(VLOOKUP(MID($E17,4,3),'Wochentag F(WT)'!$B$7:$J$22,R$9,0),4)</f>
        <v>1</v>
      </c>
      <c r="S17" s="234">
        <f>ROUND(VLOOKUP(MID($E17,4,3),'Wochentag F(WT)'!$B$7:$J$22,S$9,0),4)</f>
        <v>1</v>
      </c>
      <c r="T17" s="234">
        <f>ROUND(VLOOKUP(MID($E17,4,3),'Wochentag F(WT)'!$B$7:$J$22,T$9,0),4)</f>
        <v>1</v>
      </c>
      <c r="U17" s="234">
        <f>ROUND(VLOOKUP(MID($E17,4,3),'Wochentag F(WT)'!$B$7:$J$22,U$9,0),4)</f>
        <v>1</v>
      </c>
      <c r="V17" s="234">
        <f>ROUND(VLOOKUP(MID($E17,4,3),'Wochentag F(WT)'!$B$7:$J$22,V$9,0),4)</f>
        <v>1</v>
      </c>
      <c r="W17" s="234">
        <f>ROUND(VLOOKUP(MID($E17,4,3),'Wochentag F(WT)'!$B$7:$J$22,W$9,0),4)</f>
        <v>1</v>
      </c>
      <c r="X17" s="235">
        <f t="shared" ref="X17" si="6">7-SUM(R17:W17)</f>
        <v>1</v>
      </c>
      <c r="Y17" s="248"/>
      <c r="Z17" s="173"/>
    </row>
    <row r="18" spans="2:26" s="118" customFormat="1">
      <c r="B18" s="119">
        <v>7</v>
      </c>
      <c r="C18" s="120" t="str">
        <f t="shared" si="0"/>
        <v>Musternetz 1</v>
      </c>
      <c r="D18" s="46" t="s">
        <v>247</v>
      </c>
      <c r="E18" s="139" t="s">
        <v>249</v>
      </c>
      <c r="F18" s="252" t="str">
        <f>VLOOKUP($E18,'BDEW-Standard'!$B$3:$M$158,F$9,0)</f>
        <v>KM3</v>
      </c>
      <c r="H18" s="231">
        <f>ROUND(VLOOKUP($E18,'BDEW-Standard'!$B$3:$M$158,H$9,0),7)</f>
        <v>1.4202418999999999</v>
      </c>
      <c r="I18" s="231">
        <f>ROUND(VLOOKUP($E18,'BDEW-Standard'!$B$3:$M$158,I$9,0),7)</f>
        <v>-34.880612999999997</v>
      </c>
      <c r="J18" s="231">
        <f>ROUND(VLOOKUP($E18,'BDEW-Standard'!$B$3:$M$158,J$9,0),7)</f>
        <v>6.5951899000000003</v>
      </c>
      <c r="K18" s="231">
        <f>ROUND(VLOOKUP($E18,'BDEW-Standard'!$B$3:$M$158,K$9,0),7)</f>
        <v>3.8531700000000002E-2</v>
      </c>
      <c r="L18" s="232">
        <f>ROUND(VLOOKUP($E18,'BDEW-Standard'!$B$3:$M$158,L$9,0),1)</f>
        <v>40</v>
      </c>
      <c r="M18" s="231">
        <f>ROUND(VLOOKUP($E18,'BDEW-Standard'!$B$3:$M$158,M$9,0),7)</f>
        <v>-5.2108399999999999E-2</v>
      </c>
      <c r="N18" s="231">
        <f>ROUND(VLOOKUP($E18,'BDEW-Standard'!$B$3:$M$158,N$9,0),7)</f>
        <v>0.86479189999999995</v>
      </c>
      <c r="O18" s="231">
        <f>ROUND(VLOOKUP($E18,'BDEW-Standard'!$B$3:$M$158,O$9,0),7)</f>
        <v>-1.4369000000000001E-3</v>
      </c>
      <c r="P18" s="231">
        <f>ROUND(VLOOKUP($E18,'BDEW-Standard'!$B$3:$M$158,P$9,0),7)</f>
        <v>6.3760200000000003E-2</v>
      </c>
      <c r="Q18" s="233">
        <f t="shared" si="1"/>
        <v>1.0000002125085892</v>
      </c>
      <c r="R18" s="234">
        <f>ROUND(VLOOKUP(MID($E18,4,3),'Wochentag F(WT)'!$B$7:$J$22,R$9,0),4)</f>
        <v>1.0699000000000001</v>
      </c>
      <c r="S18" s="234">
        <f>ROUND(VLOOKUP(MID($E18,4,3),'Wochentag F(WT)'!$B$7:$J$22,S$9,0),4)</f>
        <v>1.0365</v>
      </c>
      <c r="T18" s="234">
        <f>ROUND(VLOOKUP(MID($E18,4,3),'Wochentag F(WT)'!$B$7:$J$22,T$9,0),4)</f>
        <v>0.99329999999999996</v>
      </c>
      <c r="U18" s="234">
        <f>ROUND(VLOOKUP(MID($E18,4,3),'Wochentag F(WT)'!$B$7:$J$22,U$9,0),4)</f>
        <v>0.99480000000000002</v>
      </c>
      <c r="V18" s="234">
        <f>ROUND(VLOOKUP(MID($E18,4,3),'Wochentag F(WT)'!$B$7:$J$22,V$9,0),4)</f>
        <v>1.0659000000000001</v>
      </c>
      <c r="W18" s="234">
        <f>ROUND(VLOOKUP(MID($E18,4,3),'Wochentag F(WT)'!$B$7:$J$22,W$9,0),4)</f>
        <v>0.93620000000000003</v>
      </c>
      <c r="X18" s="235">
        <f t="shared" ref="X18:X26" si="7">7-SUM(R18:W18)</f>
        <v>0.90339999999999954</v>
      </c>
      <c r="Y18" s="248"/>
      <c r="Z18" s="173"/>
    </row>
    <row r="19" spans="2:26" s="118" customFormat="1">
      <c r="B19" s="119">
        <v>8</v>
      </c>
      <c r="C19" s="120" t="str">
        <f t="shared" si="0"/>
        <v>Musternetz 1</v>
      </c>
      <c r="D19" s="46" t="s">
        <v>247</v>
      </c>
      <c r="E19" s="139" t="s">
        <v>19</v>
      </c>
      <c r="F19" s="252" t="str">
        <f>VLOOKUP($E19,'BDEW-Standard'!$B$3:$M$158,F$9,0)</f>
        <v>I13</v>
      </c>
      <c r="H19" s="231">
        <f>ROUND(VLOOKUP($E19,'BDEW-Standard'!$B$3:$M$158,H$9,0),7)</f>
        <v>3.0553842000000002</v>
      </c>
      <c r="I19" s="231">
        <f>ROUND(VLOOKUP($E19,'BDEW-Standard'!$B$3:$M$158,I$9,0),7)</f>
        <v>-37.183637400000002</v>
      </c>
      <c r="J19" s="231">
        <f>ROUND(VLOOKUP($E19,'BDEW-Standard'!$B$3:$M$158,J$9,0),7)</f>
        <v>5.6810824999999996</v>
      </c>
      <c r="K19" s="231">
        <f>ROUND(VLOOKUP($E19,'BDEW-Standard'!$B$3:$M$158,K$9,0),7)</f>
        <v>0.1029175</v>
      </c>
      <c r="L19" s="232">
        <f>ROUND(VLOOKUP($E19,'BDEW-Standard'!$B$3:$M$158,L$9,0),1)</f>
        <v>40</v>
      </c>
      <c r="M19" s="231">
        <f>ROUND(VLOOKUP($E19,'BDEW-Standard'!$B$3:$M$158,M$9,0),7)</f>
        <v>0</v>
      </c>
      <c r="N19" s="231">
        <f>ROUND(VLOOKUP($E19,'BDEW-Standard'!$B$3:$M$158,N$9,0),7)</f>
        <v>0</v>
      </c>
      <c r="O19" s="231">
        <f>ROUND(VLOOKUP($E19,'BDEW-Standard'!$B$3:$M$158,O$9,0),7)</f>
        <v>0</v>
      </c>
      <c r="P19" s="231">
        <f>ROUND(VLOOKUP($E19,'BDEW-Standard'!$B$3:$M$158,P$9,0),7)</f>
        <v>0</v>
      </c>
      <c r="Q19" s="233">
        <f t="shared" si="1"/>
        <v>1.015931129163995</v>
      </c>
      <c r="R19" s="234">
        <f>ROUND(VLOOKUP(MID($E19,4,3),'Wochentag F(WT)'!$B$7:$J$22,R$9,0),4)</f>
        <v>1</v>
      </c>
      <c r="S19" s="234">
        <f>ROUND(VLOOKUP(MID($E19,4,3),'Wochentag F(WT)'!$B$7:$J$22,S$9,0),4)</f>
        <v>1</v>
      </c>
      <c r="T19" s="234">
        <f>ROUND(VLOOKUP(MID($E19,4,3),'Wochentag F(WT)'!$B$7:$J$22,T$9,0),4)</f>
        <v>1</v>
      </c>
      <c r="U19" s="234">
        <f>ROUND(VLOOKUP(MID($E19,4,3),'Wochentag F(WT)'!$B$7:$J$22,U$9,0),4)</f>
        <v>1</v>
      </c>
      <c r="V19" s="234">
        <f>ROUND(VLOOKUP(MID($E19,4,3),'Wochentag F(WT)'!$B$7:$J$22,V$9,0),4)</f>
        <v>1</v>
      </c>
      <c r="W19" s="234">
        <f>ROUND(VLOOKUP(MID($E19,4,3),'Wochentag F(WT)'!$B$7:$J$22,W$9,0),4)</f>
        <v>1</v>
      </c>
      <c r="X19" s="235">
        <f t="shared" si="7"/>
        <v>1</v>
      </c>
      <c r="Y19" s="248"/>
      <c r="Z19" s="173"/>
    </row>
    <row r="20" spans="2:26" s="118" customFormat="1">
      <c r="B20" s="119">
        <v>9</v>
      </c>
      <c r="C20" s="120" t="str">
        <f t="shared" si="0"/>
        <v>Musternetz 1</v>
      </c>
      <c r="D20" s="46" t="s">
        <v>247</v>
      </c>
      <c r="E20" s="139" t="s">
        <v>62</v>
      </c>
      <c r="F20" s="252" t="str">
        <f>VLOOKUP($E20,'BDEW-Standard'!$B$3:$M$158,F$9,0)</f>
        <v>C23</v>
      </c>
      <c r="H20" s="231">
        <f>ROUND(VLOOKUP($E20,'BDEW-Standard'!$B$3:$M$158,H$9,0),7)</f>
        <v>2.3548083000000002</v>
      </c>
      <c r="I20" s="231">
        <f>ROUND(VLOOKUP($E20,'BDEW-Standard'!$B$3:$M$158,I$9,0),7)</f>
        <v>-34.715029899999998</v>
      </c>
      <c r="J20" s="231">
        <f>ROUND(VLOOKUP($E20,'BDEW-Standard'!$B$3:$M$158,J$9,0),7)</f>
        <v>5.8675639000000004</v>
      </c>
      <c r="K20" s="231">
        <f>ROUND(VLOOKUP($E20,'BDEW-Standard'!$B$3:$M$158,K$9,0),7)</f>
        <v>0.154916</v>
      </c>
      <c r="L20" s="232">
        <f>ROUND(VLOOKUP($E20,'BDEW-Standard'!$B$3:$M$158,L$9,0),1)</f>
        <v>40</v>
      </c>
      <c r="M20" s="231">
        <f>ROUND(VLOOKUP($E20,'BDEW-Standard'!$B$3:$M$158,M$9,0),7)</f>
        <v>0</v>
      </c>
      <c r="N20" s="231">
        <f>ROUND(VLOOKUP($E20,'BDEW-Standard'!$B$3:$M$158,N$9,0),7)</f>
        <v>0</v>
      </c>
      <c r="O20" s="231">
        <f>ROUND(VLOOKUP($E20,'BDEW-Standard'!$B$3:$M$158,O$9,0),7)</f>
        <v>0</v>
      </c>
      <c r="P20" s="231">
        <f>ROUND(VLOOKUP($E20,'BDEW-Standard'!$B$3:$M$158,P$9,0),7)</f>
        <v>0</v>
      </c>
      <c r="Q20" s="233">
        <f t="shared" si="1"/>
        <v>1.056250196948052</v>
      </c>
      <c r="R20" s="234">
        <f>ROUND(VLOOKUP(MID($E20,4,3),'Wochentag F(WT)'!$B$7:$J$22,R$9,0),4)</f>
        <v>1</v>
      </c>
      <c r="S20" s="234">
        <f>ROUND(VLOOKUP(MID($E20,4,3),'Wochentag F(WT)'!$B$7:$J$22,S$9,0),4)</f>
        <v>1</v>
      </c>
      <c r="T20" s="234">
        <f>ROUND(VLOOKUP(MID($E20,4,3),'Wochentag F(WT)'!$B$7:$J$22,T$9,0),4)</f>
        <v>1</v>
      </c>
      <c r="U20" s="234">
        <f>ROUND(VLOOKUP(MID($E20,4,3),'Wochentag F(WT)'!$B$7:$J$22,U$9,0),4)</f>
        <v>1</v>
      </c>
      <c r="V20" s="234">
        <f>ROUND(VLOOKUP(MID($E20,4,3),'Wochentag F(WT)'!$B$7:$J$22,V$9,0),4)</f>
        <v>1</v>
      </c>
      <c r="W20" s="234">
        <f>ROUND(VLOOKUP(MID($E20,4,3),'Wochentag F(WT)'!$B$7:$J$22,W$9,0),4)</f>
        <v>1</v>
      </c>
      <c r="X20" s="235">
        <f t="shared" si="7"/>
        <v>1</v>
      </c>
      <c r="Y20" s="248"/>
      <c r="Z20" s="173"/>
    </row>
    <row r="21" spans="2:26" s="118" customFormat="1">
      <c r="B21" s="119">
        <v>10</v>
      </c>
      <c r="C21" s="120" t="str">
        <f t="shared" si="0"/>
        <v>Musternetz 1</v>
      </c>
      <c r="D21" s="46" t="s">
        <v>247</v>
      </c>
      <c r="E21" s="139" t="s">
        <v>13</v>
      </c>
      <c r="F21" s="252" t="str">
        <f>VLOOKUP($E21,'BDEW-Standard'!$B$3:$M$158,F$9,0)</f>
        <v>H23</v>
      </c>
      <c r="H21" s="231">
        <f>ROUND(VLOOKUP($E21,'BDEW-Standard'!$B$3:$M$158,H$9,0),7)</f>
        <v>2.4207684</v>
      </c>
      <c r="I21" s="231">
        <f>ROUND(VLOOKUP($E21,'BDEW-Standard'!$B$3:$M$158,I$9,0),7)</f>
        <v>-34.727791699999997</v>
      </c>
      <c r="J21" s="231">
        <f>ROUND(VLOOKUP($E21,'BDEW-Standard'!$B$3:$M$158,J$9,0),7)</f>
        <v>5.7668252000000004</v>
      </c>
      <c r="K21" s="231">
        <f>ROUND(VLOOKUP($E21,'BDEW-Standard'!$B$3:$M$158,K$9,0),7)</f>
        <v>0.1082275</v>
      </c>
      <c r="L21" s="232">
        <f>ROUND(VLOOKUP($E21,'BDEW-Standard'!$B$3:$M$158,L$9,0),1)</f>
        <v>40</v>
      </c>
      <c r="M21" s="231">
        <f>ROUND(VLOOKUP($E21,'BDEW-Standard'!$B$3:$M$158,M$9,0),7)</f>
        <v>0</v>
      </c>
      <c r="N21" s="231">
        <f>ROUND(VLOOKUP($E21,'BDEW-Standard'!$B$3:$M$158,N$9,0),7)</f>
        <v>0</v>
      </c>
      <c r="O21" s="231">
        <f>ROUND(VLOOKUP($E21,'BDEW-Standard'!$B$3:$M$158,O$9,0),7)</f>
        <v>0</v>
      </c>
      <c r="P21" s="231">
        <f>ROUND(VLOOKUP($E21,'BDEW-Standard'!$B$3:$M$158,P$9,0),7)</f>
        <v>0</v>
      </c>
      <c r="Q21" s="233">
        <f t="shared" si="1"/>
        <v>1.0382909813194314</v>
      </c>
      <c r="R21" s="234">
        <f>ROUND(VLOOKUP(MID($E21,4,3),'Wochentag F(WT)'!$B$7:$J$22,R$9,0),4)</f>
        <v>1</v>
      </c>
      <c r="S21" s="234">
        <f>ROUND(VLOOKUP(MID($E21,4,3),'Wochentag F(WT)'!$B$7:$J$22,S$9,0),4)</f>
        <v>1</v>
      </c>
      <c r="T21" s="234">
        <f>ROUND(VLOOKUP(MID($E21,4,3),'Wochentag F(WT)'!$B$7:$J$22,T$9,0),4)</f>
        <v>1</v>
      </c>
      <c r="U21" s="234">
        <f>ROUND(VLOOKUP(MID($E21,4,3),'Wochentag F(WT)'!$B$7:$J$22,U$9,0),4)</f>
        <v>1</v>
      </c>
      <c r="V21" s="234">
        <f>ROUND(VLOOKUP(MID($E21,4,3),'Wochentag F(WT)'!$B$7:$J$22,V$9,0),4)</f>
        <v>1</v>
      </c>
      <c r="W21" s="234">
        <f>ROUND(VLOOKUP(MID($E21,4,3),'Wochentag F(WT)'!$B$7:$J$22,W$9,0),4)</f>
        <v>1</v>
      </c>
      <c r="X21" s="235">
        <f t="shared" si="7"/>
        <v>1</v>
      </c>
      <c r="Y21" s="248"/>
      <c r="Z21" s="173"/>
    </row>
    <row r="22" spans="2:26" s="118" customFormat="1">
      <c r="B22" s="119">
        <v>11</v>
      </c>
      <c r="C22" s="120" t="str">
        <f t="shared" si="0"/>
        <v>Musternetz 1</v>
      </c>
      <c r="D22" s="46" t="s">
        <v>247</v>
      </c>
      <c r="E22" s="139" t="s">
        <v>35</v>
      </c>
      <c r="F22" s="252" t="str">
        <f>VLOOKUP($E22,'BDEW-Standard'!$B$3:$M$158,F$9,0)</f>
        <v>L13</v>
      </c>
      <c r="H22" s="231">
        <f>ROUND(VLOOKUP($E22,'BDEW-Standard'!$B$3:$M$158,H$9,0),7)</f>
        <v>3.0385547000000002</v>
      </c>
      <c r="I22" s="231">
        <f>ROUND(VLOOKUP($E22,'BDEW-Standard'!$B$3:$M$158,I$9,0),7)</f>
        <v>-37.182990799999999</v>
      </c>
      <c r="J22" s="231">
        <f>ROUND(VLOOKUP($E22,'BDEW-Standard'!$B$3:$M$158,J$9,0),7)</f>
        <v>5.6644869</v>
      </c>
      <c r="K22" s="231">
        <f>ROUND(VLOOKUP($E22,'BDEW-Standard'!$B$3:$M$158,K$9,0),7)</f>
        <v>0.1064544</v>
      </c>
      <c r="L22" s="232">
        <f>ROUND(VLOOKUP($E22,'BDEW-Standard'!$B$3:$M$158,L$9,0),1)</f>
        <v>40</v>
      </c>
      <c r="M22" s="231">
        <f>ROUND(VLOOKUP($E22,'BDEW-Standard'!$B$3:$M$158,M$9,0),7)</f>
        <v>0</v>
      </c>
      <c r="N22" s="231">
        <f>ROUND(VLOOKUP($E22,'BDEW-Standard'!$B$3:$M$158,N$9,0),7)</f>
        <v>0</v>
      </c>
      <c r="O22" s="231">
        <f>ROUND(VLOOKUP($E22,'BDEW-Standard'!$B$3:$M$158,O$9,0),7)</f>
        <v>0</v>
      </c>
      <c r="P22" s="231">
        <f>ROUND(VLOOKUP($E22,'BDEW-Standard'!$B$3:$M$158,P$9,0),7)</f>
        <v>0</v>
      </c>
      <c r="Q22" s="233">
        <f t="shared" si="1"/>
        <v>1.0160888552470466</v>
      </c>
      <c r="R22" s="234">
        <f>ROUND(VLOOKUP(MID($E22,4,3),'Wochentag F(WT)'!$B$7:$J$22,R$9,0),4)</f>
        <v>1</v>
      </c>
      <c r="S22" s="234">
        <f>ROUND(VLOOKUP(MID($E22,4,3),'Wochentag F(WT)'!$B$7:$J$22,S$9,0),4)</f>
        <v>1</v>
      </c>
      <c r="T22" s="234">
        <f>ROUND(VLOOKUP(MID($E22,4,3),'Wochentag F(WT)'!$B$7:$J$22,T$9,0),4)</f>
        <v>1</v>
      </c>
      <c r="U22" s="234">
        <f>ROUND(VLOOKUP(MID($E22,4,3),'Wochentag F(WT)'!$B$7:$J$22,U$9,0),4)</f>
        <v>1</v>
      </c>
      <c r="V22" s="234">
        <f>ROUND(VLOOKUP(MID($E22,4,3),'Wochentag F(WT)'!$B$7:$J$22,V$9,0),4)</f>
        <v>1</v>
      </c>
      <c r="W22" s="234">
        <f>ROUND(VLOOKUP(MID($E22,4,3),'Wochentag F(WT)'!$B$7:$J$22,W$9,0),4)</f>
        <v>1</v>
      </c>
      <c r="X22" s="235">
        <f t="shared" si="7"/>
        <v>1</v>
      </c>
      <c r="Y22" s="248"/>
      <c r="Z22" s="173"/>
    </row>
    <row r="23" spans="2:26" s="118" customFormat="1">
      <c r="B23" s="119">
        <v>12</v>
      </c>
      <c r="C23" s="120" t="str">
        <f t="shared" si="0"/>
        <v>Musternetz 1</v>
      </c>
      <c r="D23" s="46" t="s">
        <v>247</v>
      </c>
      <c r="E23" s="139" t="s">
        <v>57</v>
      </c>
      <c r="F23" s="252" t="str">
        <f>VLOOKUP($E23,'BDEW-Standard'!$B$3:$M$158,F$9,0)</f>
        <v>C14</v>
      </c>
      <c r="H23" s="231">
        <f>ROUND(VLOOKUP($E23,'BDEW-Standard'!$B$3:$M$158,H$9,0),7)</f>
        <v>3.159294</v>
      </c>
      <c r="I23" s="231">
        <f>ROUND(VLOOKUP($E23,'BDEW-Standard'!$B$3:$M$158,I$9,0),7)</f>
        <v>-37.406886</v>
      </c>
      <c r="J23" s="231">
        <f>ROUND(VLOOKUP($E23,'BDEW-Standard'!$B$3:$M$158,J$9,0),7)</f>
        <v>6.1418926000000003</v>
      </c>
      <c r="K23" s="231">
        <f>ROUND(VLOOKUP($E23,'BDEW-Standard'!$B$3:$M$158,K$9,0),7)</f>
        <v>9.4704399999999994E-2</v>
      </c>
      <c r="L23" s="232">
        <f>ROUND(VLOOKUP($E23,'BDEW-Standard'!$B$3:$M$158,L$9,0),1)</f>
        <v>40</v>
      </c>
      <c r="M23" s="231">
        <f>ROUND(VLOOKUP($E23,'BDEW-Standard'!$B$3:$M$158,M$9,0),7)</f>
        <v>0</v>
      </c>
      <c r="N23" s="231">
        <f>ROUND(VLOOKUP($E23,'BDEW-Standard'!$B$3:$M$158,N$9,0),7)</f>
        <v>0</v>
      </c>
      <c r="O23" s="231">
        <f>ROUND(VLOOKUP($E23,'BDEW-Standard'!$B$3:$M$158,O$9,0),7)</f>
        <v>0</v>
      </c>
      <c r="P23" s="231">
        <f>ROUND(VLOOKUP($E23,'BDEW-Standard'!$B$3:$M$158,P$9,0),7)</f>
        <v>0</v>
      </c>
      <c r="Q23" s="233">
        <f t="shared" si="1"/>
        <v>0.97016180224521154</v>
      </c>
      <c r="R23" s="234">
        <f>ROUND(VLOOKUP(MID($E23,4,3),'Wochentag F(WT)'!$B$7:$J$22,R$9,0),4)</f>
        <v>1</v>
      </c>
      <c r="S23" s="234">
        <f>ROUND(VLOOKUP(MID($E23,4,3),'Wochentag F(WT)'!$B$7:$J$22,S$9,0),4)</f>
        <v>1</v>
      </c>
      <c r="T23" s="234">
        <f>ROUND(VLOOKUP(MID($E23,4,3),'Wochentag F(WT)'!$B$7:$J$22,T$9,0),4)</f>
        <v>1</v>
      </c>
      <c r="U23" s="234">
        <f>ROUND(VLOOKUP(MID($E23,4,3),'Wochentag F(WT)'!$B$7:$J$22,U$9,0),4)</f>
        <v>1</v>
      </c>
      <c r="V23" s="234">
        <f>ROUND(VLOOKUP(MID($E23,4,3),'Wochentag F(WT)'!$B$7:$J$22,V$9,0),4)</f>
        <v>1</v>
      </c>
      <c r="W23" s="234">
        <f>ROUND(VLOOKUP(MID($E23,4,3),'Wochentag F(WT)'!$B$7:$J$22,W$9,0),4)</f>
        <v>1</v>
      </c>
      <c r="X23" s="235">
        <f t="shared" si="7"/>
        <v>1</v>
      </c>
      <c r="Y23" s="248"/>
      <c r="Z23" s="173"/>
    </row>
    <row r="24" spans="2:26" s="118" customFormat="1">
      <c r="B24" s="119">
        <v>13</v>
      </c>
      <c r="C24" s="120" t="str">
        <f t="shared" si="0"/>
        <v>Musternetz 1</v>
      </c>
      <c r="D24" s="46" t="s">
        <v>247</v>
      </c>
      <c r="E24" s="139" t="s">
        <v>37</v>
      </c>
      <c r="F24" s="252" t="str">
        <f>VLOOKUP($E24,'BDEW-Standard'!$B$3:$M$158,F$9,0)</f>
        <v>W14</v>
      </c>
      <c r="H24" s="231">
        <f>ROUND(VLOOKUP($E24,'BDEW-Standard'!$B$3:$M$158,H$9,0),7)</f>
        <v>3.1764404000000002</v>
      </c>
      <c r="I24" s="231">
        <f>ROUND(VLOOKUP($E24,'BDEW-Standard'!$B$3:$M$158,I$9,0),7)</f>
        <v>-37.410583199999998</v>
      </c>
      <c r="J24" s="231">
        <f>ROUND(VLOOKUP($E24,'BDEW-Standard'!$B$3:$M$158,J$9,0),7)</f>
        <v>6.1622336000000004</v>
      </c>
      <c r="K24" s="231">
        <f>ROUND(VLOOKUP($E24,'BDEW-Standard'!$B$3:$M$158,K$9,0),7)</f>
        <v>7.5937699999999997E-2</v>
      </c>
      <c r="L24" s="232">
        <f>ROUND(VLOOKUP($E24,'BDEW-Standard'!$B$3:$M$158,L$9,0),1)</f>
        <v>40</v>
      </c>
      <c r="M24" s="231">
        <f>ROUND(VLOOKUP($E24,'BDEW-Standard'!$B$3:$M$158,M$9,0),7)</f>
        <v>0</v>
      </c>
      <c r="N24" s="231">
        <f>ROUND(VLOOKUP($E24,'BDEW-Standard'!$B$3:$M$158,N$9,0),7)</f>
        <v>0</v>
      </c>
      <c r="O24" s="231">
        <f>ROUND(VLOOKUP($E24,'BDEW-Standard'!$B$3:$M$158,O$9,0),7)</f>
        <v>0</v>
      </c>
      <c r="P24" s="231">
        <f>ROUND(VLOOKUP($E24,'BDEW-Standard'!$B$3:$M$158,P$9,0),7)</f>
        <v>0</v>
      </c>
      <c r="Q24" s="233">
        <f t="shared" si="1"/>
        <v>0.95374033288062621</v>
      </c>
      <c r="R24" s="234">
        <f>ROUND(VLOOKUP(MID($E24,4,3),'Wochentag F(WT)'!$B$7:$J$22,R$9,0),4)</f>
        <v>1</v>
      </c>
      <c r="S24" s="234">
        <f>ROUND(VLOOKUP(MID($E24,4,3),'Wochentag F(WT)'!$B$7:$J$22,S$9,0),4)</f>
        <v>1</v>
      </c>
      <c r="T24" s="234">
        <f>ROUND(VLOOKUP(MID($E24,4,3),'Wochentag F(WT)'!$B$7:$J$22,T$9,0),4)</f>
        <v>1</v>
      </c>
      <c r="U24" s="234">
        <f>ROUND(VLOOKUP(MID($E24,4,3),'Wochentag F(WT)'!$B$7:$J$22,U$9,0),4)</f>
        <v>1</v>
      </c>
      <c r="V24" s="234">
        <f>ROUND(VLOOKUP(MID($E24,4,3),'Wochentag F(WT)'!$B$7:$J$22,V$9,0),4)</f>
        <v>1</v>
      </c>
      <c r="W24" s="234">
        <f>ROUND(VLOOKUP(MID($E24,4,3),'Wochentag F(WT)'!$B$7:$J$22,W$9,0),4)</f>
        <v>1</v>
      </c>
      <c r="X24" s="235">
        <f t="shared" si="7"/>
        <v>1</v>
      </c>
      <c r="Y24" s="248"/>
      <c r="Z24" s="173"/>
    </row>
    <row r="25" spans="2:26" s="118" customFormat="1">
      <c r="B25" s="119">
        <v>14</v>
      </c>
      <c r="C25" s="120" t="str">
        <f t="shared" si="0"/>
        <v>Musternetz 1</v>
      </c>
      <c r="D25" s="46" t="s">
        <v>247</v>
      </c>
      <c r="E25" s="139" t="s">
        <v>60</v>
      </c>
      <c r="F25" s="252" t="str">
        <f>VLOOKUP($E25,'BDEW-Standard'!$B$3:$M$158,F$9,0)</f>
        <v>G23</v>
      </c>
      <c r="H25" s="231">
        <f>ROUND(VLOOKUP($E25,'BDEW-Standard'!$B$3:$M$158,H$9,0),7)</f>
        <v>2.3548083000000002</v>
      </c>
      <c r="I25" s="231">
        <f>ROUND(VLOOKUP($E25,'BDEW-Standard'!$B$3:$M$158,I$9,0),7)</f>
        <v>-34.715029899999998</v>
      </c>
      <c r="J25" s="231">
        <f>ROUND(VLOOKUP($E25,'BDEW-Standard'!$B$3:$M$158,J$9,0),7)</f>
        <v>5.8675639000000004</v>
      </c>
      <c r="K25" s="231">
        <f>ROUND(VLOOKUP($E25,'BDEW-Standard'!$B$3:$M$158,K$9,0),7)</f>
        <v>0.12524099999999999</v>
      </c>
      <c r="L25" s="232">
        <f>ROUND(VLOOKUP($E25,'BDEW-Standard'!$B$3:$M$158,L$9,0),1)</f>
        <v>40</v>
      </c>
      <c r="M25" s="231">
        <f>ROUND(VLOOKUP($E25,'BDEW-Standard'!$B$3:$M$158,M$9,0),7)</f>
        <v>0</v>
      </c>
      <c r="N25" s="231">
        <f>ROUND(VLOOKUP($E25,'BDEW-Standard'!$B$3:$M$158,N$9,0),7)</f>
        <v>0</v>
      </c>
      <c r="O25" s="231">
        <f>ROUND(VLOOKUP($E25,'BDEW-Standard'!$B$3:$M$158,O$9,0),7)</f>
        <v>0</v>
      </c>
      <c r="P25" s="231">
        <f>ROUND(VLOOKUP($E25,'BDEW-Standard'!$B$3:$M$158,P$9,0),7)</f>
        <v>0</v>
      </c>
      <c r="Q25" s="233">
        <f t="shared" si="1"/>
        <v>1.0265751969480519</v>
      </c>
      <c r="R25" s="234">
        <f>ROUND(VLOOKUP(MID($E25,4,3),'Wochentag F(WT)'!$B$7:$J$22,R$9,0),4)</f>
        <v>1</v>
      </c>
      <c r="S25" s="234">
        <f>ROUND(VLOOKUP(MID($E25,4,3),'Wochentag F(WT)'!$B$7:$J$22,S$9,0),4)</f>
        <v>1</v>
      </c>
      <c r="T25" s="234">
        <f>ROUND(VLOOKUP(MID($E25,4,3),'Wochentag F(WT)'!$B$7:$J$22,T$9,0),4)</f>
        <v>1</v>
      </c>
      <c r="U25" s="234">
        <f>ROUND(VLOOKUP(MID($E25,4,3),'Wochentag F(WT)'!$B$7:$J$22,U$9,0),4)</f>
        <v>1</v>
      </c>
      <c r="V25" s="234">
        <f>ROUND(VLOOKUP(MID($E25,4,3),'Wochentag F(WT)'!$B$7:$J$22,V$9,0),4)</f>
        <v>1</v>
      </c>
      <c r="W25" s="234">
        <f>ROUND(VLOOKUP(MID($E25,4,3),'Wochentag F(WT)'!$B$7:$J$22,W$9,0),4)</f>
        <v>1</v>
      </c>
      <c r="X25" s="235">
        <f t="shared" si="7"/>
        <v>1</v>
      </c>
      <c r="Y25" s="248"/>
      <c r="Z25" s="173"/>
    </row>
    <row r="26" spans="2:26" s="118" customFormat="1">
      <c r="B26" s="119">
        <v>15</v>
      </c>
      <c r="C26" s="120" t="str">
        <f t="shared" si="0"/>
        <v>Musternetz 1</v>
      </c>
      <c r="D26" s="46" t="s">
        <v>247</v>
      </c>
      <c r="E26" s="139" t="s">
        <v>667</v>
      </c>
      <c r="F26" s="252" t="str">
        <f>VLOOKUP($E26,'BDEW-Standard'!$B$3:$M$158,F$9,0)</f>
        <v>GB1</v>
      </c>
      <c r="H26" s="231">
        <f>ROUND(VLOOKUP($E26,'BDEW-Standard'!$B$3:$M$158,H$9,0),7)</f>
        <v>3.1761944999999998</v>
      </c>
      <c r="I26" s="231">
        <f>ROUND(VLOOKUP($E26,'BDEW-Standard'!$B$3:$M$158,I$9,0),7)</f>
        <v>-40.836660899999998</v>
      </c>
      <c r="J26" s="231">
        <f>ROUND(VLOOKUP($E26,'BDEW-Standard'!$B$3:$M$158,J$9,0),7)</f>
        <v>3.6785891999999998</v>
      </c>
      <c r="K26" s="231">
        <f>ROUND(VLOOKUP($E26,'BDEW-Standard'!$B$3:$M$158,K$9,0),7)</f>
        <v>0.1502156</v>
      </c>
      <c r="L26" s="232">
        <f>ROUND(VLOOKUP($E26,'BDEW-Standard'!$B$3:$M$158,L$9,0),1)</f>
        <v>40</v>
      </c>
      <c r="M26" s="231">
        <f>ROUND(VLOOKUP($E26,'BDEW-Standard'!$B$3:$M$158,M$9,0),7)</f>
        <v>0</v>
      </c>
      <c r="N26" s="231">
        <f>ROUND(VLOOKUP($E26,'BDEW-Standard'!$B$3:$M$158,N$9,0),7)</f>
        <v>0</v>
      </c>
      <c r="O26" s="231">
        <f>ROUND(VLOOKUP($E26,'BDEW-Standard'!$B$3:$M$158,O$9,0),7)</f>
        <v>0</v>
      </c>
      <c r="P26" s="231">
        <f>ROUND(VLOOKUP($E26,'BDEW-Standard'!$B$3:$M$158,P$9,0),7)</f>
        <v>0</v>
      </c>
      <c r="Q26" s="233">
        <f t="shared" si="1"/>
        <v>1.0702535351932567</v>
      </c>
      <c r="R26" s="234">
        <f>ROUND(VLOOKUP(MID($E26,4,3),'Wochentag F(WT)'!$B$7:$J$22,R$9,0),4)</f>
        <v>0.98970000000000002</v>
      </c>
      <c r="S26" s="234">
        <f>ROUND(VLOOKUP(MID($E26,4,3),'Wochentag F(WT)'!$B$7:$J$22,S$9,0),4)</f>
        <v>0.9627</v>
      </c>
      <c r="T26" s="234">
        <f>ROUND(VLOOKUP(MID($E26,4,3),'Wochentag F(WT)'!$B$7:$J$22,T$9,0),4)</f>
        <v>1.0507</v>
      </c>
      <c r="U26" s="234">
        <f>ROUND(VLOOKUP(MID($E26,4,3),'Wochentag F(WT)'!$B$7:$J$22,U$9,0),4)</f>
        <v>1.0551999999999999</v>
      </c>
      <c r="V26" s="234">
        <f>ROUND(VLOOKUP(MID($E26,4,3),'Wochentag F(WT)'!$B$7:$J$22,V$9,0),4)</f>
        <v>1.0297000000000001</v>
      </c>
      <c r="W26" s="234">
        <f>ROUND(VLOOKUP(MID($E26,4,3),'Wochentag F(WT)'!$B$7:$J$22,W$9,0),4)</f>
        <v>0.97670000000000001</v>
      </c>
      <c r="X26" s="235">
        <f t="shared" si="7"/>
        <v>0.9352999999999998</v>
      </c>
      <c r="Y26" s="248"/>
      <c r="Z26" s="173"/>
    </row>
    <row r="27" spans="2:26" s="118" customFormat="1">
      <c r="B27" s="119">
        <v>16</v>
      </c>
      <c r="C27" s="120" t="str">
        <f t="shared" si="0"/>
        <v>Musternetz 1</v>
      </c>
      <c r="D27" s="46"/>
      <c r="E27" s="139"/>
      <c r="F27" s="252"/>
      <c r="H27" s="231"/>
      <c r="I27" s="231"/>
      <c r="J27" s="231"/>
      <c r="K27" s="231"/>
      <c r="L27" s="232"/>
      <c r="M27" s="231"/>
      <c r="N27" s="231"/>
      <c r="O27" s="231"/>
      <c r="P27" s="231"/>
      <c r="Q27" s="233"/>
      <c r="R27" s="234"/>
      <c r="S27" s="234"/>
      <c r="T27" s="234"/>
      <c r="U27" s="234"/>
      <c r="V27" s="234"/>
      <c r="W27" s="234"/>
      <c r="X27" s="235"/>
      <c r="Y27" s="248"/>
    </row>
    <row r="28" spans="2:26" s="118" customFormat="1">
      <c r="B28" s="119">
        <v>17</v>
      </c>
      <c r="C28" s="120" t="str">
        <f t="shared" si="0"/>
        <v>Musternetz 1</v>
      </c>
      <c r="D28" s="46"/>
      <c r="E28" s="139"/>
      <c r="F28" s="252"/>
      <c r="H28" s="231"/>
      <c r="I28" s="231"/>
      <c r="J28" s="231"/>
      <c r="K28" s="231"/>
      <c r="L28" s="232"/>
      <c r="M28" s="231"/>
      <c r="N28" s="231"/>
      <c r="O28" s="231"/>
      <c r="P28" s="231"/>
      <c r="Q28" s="233"/>
      <c r="R28" s="234"/>
      <c r="S28" s="234"/>
      <c r="T28" s="234"/>
      <c r="U28" s="234"/>
      <c r="V28" s="234"/>
      <c r="W28" s="234"/>
      <c r="X28" s="235"/>
      <c r="Y28" s="248"/>
    </row>
    <row r="29" spans="2:26" s="118" customFormat="1">
      <c r="B29" s="119">
        <v>18</v>
      </c>
      <c r="C29" s="120" t="str">
        <f t="shared" si="0"/>
        <v>Musternetz 1</v>
      </c>
      <c r="D29" s="46"/>
      <c r="E29" s="139"/>
      <c r="F29" s="252"/>
      <c r="H29" s="231"/>
      <c r="I29" s="231"/>
      <c r="J29" s="231"/>
      <c r="K29" s="231"/>
      <c r="L29" s="232"/>
      <c r="M29" s="231"/>
      <c r="N29" s="231"/>
      <c r="O29" s="231"/>
      <c r="P29" s="231"/>
      <c r="Q29" s="233"/>
      <c r="R29" s="234"/>
      <c r="S29" s="234"/>
      <c r="T29" s="234"/>
      <c r="U29" s="234"/>
      <c r="V29" s="234"/>
      <c r="W29" s="234"/>
      <c r="X29" s="235"/>
      <c r="Y29" s="248"/>
    </row>
    <row r="30" spans="2:26" s="118" customFormat="1">
      <c r="B30" s="119">
        <v>19</v>
      </c>
      <c r="C30" s="120" t="str">
        <f t="shared" si="0"/>
        <v>Musternetz 1</v>
      </c>
      <c r="D30" s="46"/>
      <c r="E30" s="139"/>
      <c r="F30" s="252"/>
      <c r="H30" s="231"/>
      <c r="I30" s="231"/>
      <c r="J30" s="231"/>
      <c r="K30" s="231"/>
      <c r="L30" s="232"/>
      <c r="M30" s="231"/>
      <c r="N30" s="231"/>
      <c r="O30" s="231"/>
      <c r="P30" s="231"/>
      <c r="Q30" s="233"/>
      <c r="R30" s="234"/>
      <c r="S30" s="234"/>
      <c r="T30" s="234"/>
      <c r="U30" s="234"/>
      <c r="V30" s="234"/>
      <c r="W30" s="234"/>
      <c r="X30" s="235"/>
      <c r="Y30" s="248"/>
    </row>
    <row r="31" spans="2:26" s="118" customFormat="1">
      <c r="B31" s="119">
        <v>20</v>
      </c>
      <c r="C31" s="120" t="str">
        <f t="shared" si="0"/>
        <v>Musternetz 1</v>
      </c>
      <c r="D31" s="46"/>
      <c r="E31" s="139"/>
      <c r="F31" s="252"/>
      <c r="H31" s="231"/>
      <c r="I31" s="231"/>
      <c r="J31" s="231"/>
      <c r="K31" s="231"/>
      <c r="L31" s="232"/>
      <c r="M31" s="231"/>
      <c r="N31" s="231"/>
      <c r="O31" s="231"/>
      <c r="P31" s="231"/>
      <c r="Q31" s="233"/>
      <c r="R31" s="234"/>
      <c r="S31" s="234"/>
      <c r="T31" s="234"/>
      <c r="U31" s="234"/>
      <c r="V31" s="234"/>
      <c r="W31" s="234"/>
      <c r="X31" s="235"/>
      <c r="Y31" s="248"/>
    </row>
    <row r="32" spans="2:26" s="118" customFormat="1">
      <c r="B32" s="119">
        <v>21</v>
      </c>
      <c r="C32" s="120" t="str">
        <f t="shared" si="0"/>
        <v>Musternetz 1</v>
      </c>
      <c r="D32" s="46"/>
      <c r="E32" s="139"/>
      <c r="F32" s="252"/>
      <c r="H32" s="231"/>
      <c r="I32" s="231"/>
      <c r="J32" s="231"/>
      <c r="K32" s="231"/>
      <c r="L32" s="232"/>
      <c r="M32" s="231"/>
      <c r="N32" s="231"/>
      <c r="O32" s="231"/>
      <c r="P32" s="231"/>
      <c r="Q32" s="233"/>
      <c r="R32" s="234"/>
      <c r="S32" s="234"/>
      <c r="T32" s="234"/>
      <c r="U32" s="234"/>
      <c r="V32" s="234"/>
      <c r="W32" s="234"/>
      <c r="X32" s="235"/>
      <c r="Y32" s="248"/>
    </row>
    <row r="33" spans="2:25" s="118" customFormat="1">
      <c r="B33" s="119">
        <v>22</v>
      </c>
      <c r="C33" s="120" t="str">
        <f t="shared" si="0"/>
        <v>Musternetz 1</v>
      </c>
      <c r="D33" s="46"/>
      <c r="E33" s="139"/>
      <c r="F33" s="252"/>
      <c r="H33" s="231"/>
      <c r="I33" s="231"/>
      <c r="J33" s="231"/>
      <c r="K33" s="231"/>
      <c r="L33" s="232"/>
      <c r="M33" s="231"/>
      <c r="N33" s="231"/>
      <c r="O33" s="231"/>
      <c r="P33" s="231"/>
      <c r="Q33" s="233"/>
      <c r="R33" s="234"/>
      <c r="S33" s="234"/>
      <c r="T33" s="234"/>
      <c r="U33" s="234"/>
      <c r="V33" s="234"/>
      <c r="W33" s="234"/>
      <c r="X33" s="235"/>
      <c r="Y33" s="248"/>
    </row>
    <row r="34" spans="2:25" s="118" customFormat="1">
      <c r="B34" s="119">
        <v>23</v>
      </c>
      <c r="C34" s="120" t="str">
        <f t="shared" si="0"/>
        <v>Musternetz 1</v>
      </c>
      <c r="D34" s="46"/>
      <c r="E34" s="139"/>
      <c r="F34" s="252"/>
      <c r="H34" s="231"/>
      <c r="I34" s="231"/>
      <c r="J34" s="231"/>
      <c r="K34" s="231"/>
      <c r="L34" s="232"/>
      <c r="M34" s="231"/>
      <c r="N34" s="231"/>
      <c r="O34" s="231"/>
      <c r="P34" s="231"/>
      <c r="Q34" s="233"/>
      <c r="R34" s="234"/>
      <c r="S34" s="234"/>
      <c r="T34" s="234"/>
      <c r="U34" s="234"/>
      <c r="V34" s="234"/>
      <c r="W34" s="234"/>
      <c r="X34" s="235"/>
      <c r="Y34" s="248"/>
    </row>
    <row r="35" spans="2:25" s="118" customFormat="1">
      <c r="B35" s="119">
        <v>24</v>
      </c>
      <c r="C35" s="120" t="str">
        <f t="shared" si="0"/>
        <v>Musternetz 1</v>
      </c>
      <c r="D35" s="46"/>
      <c r="E35" s="139"/>
      <c r="F35" s="252"/>
      <c r="H35" s="231"/>
      <c r="I35" s="231"/>
      <c r="J35" s="231"/>
      <c r="K35" s="231"/>
      <c r="L35" s="232"/>
      <c r="M35" s="231"/>
      <c r="N35" s="231"/>
      <c r="O35" s="231"/>
      <c r="P35" s="231"/>
      <c r="Q35" s="233"/>
      <c r="R35" s="234"/>
      <c r="S35" s="234"/>
      <c r="T35" s="234"/>
      <c r="U35" s="234"/>
      <c r="V35" s="234"/>
      <c r="W35" s="234"/>
      <c r="X35" s="235"/>
      <c r="Y35" s="248"/>
    </row>
    <row r="36" spans="2:25" s="118" customFormat="1">
      <c r="B36" s="119">
        <v>25</v>
      </c>
      <c r="C36" s="120" t="str">
        <f t="shared" si="0"/>
        <v>Musternetz 1</v>
      </c>
      <c r="D36" s="46"/>
      <c r="E36" s="139"/>
      <c r="F36" s="252"/>
      <c r="H36" s="231"/>
      <c r="I36" s="231"/>
      <c r="J36" s="231"/>
      <c r="K36" s="231"/>
      <c r="L36" s="232"/>
      <c r="M36" s="231"/>
      <c r="N36" s="231"/>
      <c r="O36" s="231"/>
      <c r="P36" s="231"/>
      <c r="Q36" s="233"/>
      <c r="R36" s="234"/>
      <c r="S36" s="234"/>
      <c r="T36" s="234"/>
      <c r="U36" s="234"/>
      <c r="V36" s="234"/>
      <c r="W36" s="234"/>
      <c r="X36" s="235"/>
      <c r="Y36" s="248"/>
    </row>
    <row r="37" spans="2:25" s="118" customFormat="1">
      <c r="B37" s="119">
        <v>26</v>
      </c>
      <c r="C37" s="120" t="str">
        <f t="shared" si="0"/>
        <v>Musternetz 1</v>
      </c>
      <c r="D37" s="46"/>
      <c r="E37" s="139"/>
      <c r="F37" s="252"/>
      <c r="H37" s="231"/>
      <c r="I37" s="231"/>
      <c r="J37" s="231"/>
      <c r="K37" s="231"/>
      <c r="L37" s="232"/>
      <c r="M37" s="231"/>
      <c r="N37" s="231"/>
      <c r="O37" s="231"/>
      <c r="P37" s="231"/>
      <c r="Q37" s="233"/>
      <c r="R37" s="234"/>
      <c r="S37" s="234"/>
      <c r="T37" s="234"/>
      <c r="U37" s="234"/>
      <c r="V37" s="234"/>
      <c r="W37" s="234"/>
      <c r="X37" s="235"/>
      <c r="Y37" s="248"/>
    </row>
    <row r="38" spans="2:25" s="118" customFormat="1">
      <c r="B38" s="119">
        <v>27</v>
      </c>
      <c r="C38" s="120" t="str">
        <f t="shared" si="0"/>
        <v>Musternetz 1</v>
      </c>
      <c r="D38" s="46"/>
      <c r="E38" s="139"/>
      <c r="F38" s="252"/>
      <c r="H38" s="231"/>
      <c r="I38" s="231"/>
      <c r="J38" s="231"/>
      <c r="K38" s="231"/>
      <c r="L38" s="232"/>
      <c r="M38" s="231"/>
      <c r="N38" s="231"/>
      <c r="O38" s="231"/>
      <c r="P38" s="231"/>
      <c r="Q38" s="233"/>
      <c r="R38" s="234"/>
      <c r="S38" s="234"/>
      <c r="T38" s="234"/>
      <c r="U38" s="234"/>
      <c r="V38" s="234"/>
      <c r="W38" s="234"/>
      <c r="X38" s="235"/>
      <c r="Y38" s="248"/>
    </row>
    <row r="39" spans="2:25" s="118" customFormat="1">
      <c r="B39" s="119">
        <v>28</v>
      </c>
      <c r="C39" s="120" t="str">
        <f t="shared" si="0"/>
        <v>Musternetz 1</v>
      </c>
      <c r="D39" s="46"/>
      <c r="E39" s="139"/>
      <c r="F39" s="252"/>
      <c r="H39" s="231"/>
      <c r="I39" s="231"/>
      <c r="J39" s="231"/>
      <c r="K39" s="231"/>
      <c r="L39" s="232"/>
      <c r="M39" s="231"/>
      <c r="N39" s="231"/>
      <c r="O39" s="231"/>
      <c r="P39" s="231"/>
      <c r="Q39" s="233"/>
      <c r="R39" s="234"/>
      <c r="S39" s="234"/>
      <c r="T39" s="234"/>
      <c r="U39" s="234"/>
      <c r="V39" s="234"/>
      <c r="W39" s="234"/>
      <c r="X39" s="235"/>
      <c r="Y39" s="248"/>
    </row>
    <row r="40" spans="2:25" s="118" customFormat="1">
      <c r="B40" s="119">
        <v>29</v>
      </c>
      <c r="C40" s="120" t="str">
        <f t="shared" si="0"/>
        <v>Musternetz 1</v>
      </c>
      <c r="D40" s="46"/>
      <c r="E40" s="139"/>
      <c r="F40" s="252"/>
      <c r="H40" s="231"/>
      <c r="I40" s="231"/>
      <c r="J40" s="231"/>
      <c r="K40" s="231"/>
      <c r="L40" s="232"/>
      <c r="M40" s="231"/>
      <c r="N40" s="231"/>
      <c r="O40" s="231"/>
      <c r="P40" s="231"/>
      <c r="Q40" s="233"/>
      <c r="R40" s="234"/>
      <c r="S40" s="234"/>
      <c r="T40" s="234"/>
      <c r="U40" s="234"/>
      <c r="V40" s="234"/>
      <c r="W40" s="234"/>
      <c r="X40" s="235"/>
      <c r="Y40" s="248"/>
    </row>
    <row r="41" spans="2:25" s="118" customFormat="1">
      <c r="B41" s="119">
        <v>30</v>
      </c>
      <c r="C41" s="120" t="str">
        <f t="shared" si="0"/>
        <v>Musternetz 1</v>
      </c>
      <c r="D41" s="46"/>
      <c r="E41" s="139"/>
      <c r="F41" s="252"/>
      <c r="H41" s="231"/>
      <c r="I41" s="231"/>
      <c r="J41" s="231"/>
      <c r="K41" s="231"/>
      <c r="L41" s="232"/>
      <c r="M41" s="231"/>
      <c r="N41" s="231"/>
      <c r="O41" s="231"/>
      <c r="P41" s="231"/>
      <c r="Q41" s="233"/>
      <c r="R41" s="234"/>
      <c r="S41" s="234"/>
      <c r="T41" s="234"/>
      <c r="U41" s="234"/>
      <c r="V41" s="234"/>
      <c r="W41" s="234"/>
      <c r="X41" s="235"/>
      <c r="Y41" s="248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Y12:Y41 E12:F41">
    <cfRule type="duplicateValues" dxfId="9" priority="31"/>
  </conditionalFormatting>
  <conditionalFormatting sqref="F11:F41 H11:Y41">
    <cfRule type="expression" dxfId="8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6">
        <v>42173</v>
      </c>
      <c r="D1" s="8" t="s">
        <v>451</v>
      </c>
      <c r="F1" s="177" t="s">
        <v>552</v>
      </c>
      <c r="N1" s="11"/>
    </row>
    <row r="2" spans="1:14" ht="25.5">
      <c r="A2" s="178" t="s">
        <v>268</v>
      </c>
      <c r="B2" s="179" t="s">
        <v>145</v>
      </c>
      <c r="C2" s="180" t="s">
        <v>147</v>
      </c>
      <c r="D2" s="181" t="s">
        <v>148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69</v>
      </c>
      <c r="J2" s="182" t="s">
        <v>149</v>
      </c>
      <c r="K2" s="182" t="s">
        <v>150</v>
      </c>
      <c r="L2" s="182" t="s">
        <v>151</v>
      </c>
      <c r="M2" s="184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152</v>
      </c>
      <c r="E3" s="261">
        <v>3.0469694600000001</v>
      </c>
      <c r="F3" s="262">
        <v>-37.183314129999999</v>
      </c>
      <c r="G3" s="261">
        <v>5.6727846619999998</v>
      </c>
      <c r="H3" s="261">
        <v>9.6193059999999997E-2</v>
      </c>
      <c r="I3" s="263">
        <v>40</v>
      </c>
      <c r="J3" s="264">
        <v>0</v>
      </c>
      <c r="K3" s="264">
        <v>0</v>
      </c>
      <c r="L3" s="264">
        <v>0</v>
      </c>
      <c r="M3" s="265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153</v>
      </c>
      <c r="E4" s="261">
        <v>3.1850191300000001</v>
      </c>
      <c r="F4" s="261">
        <v>-37.412415490000001</v>
      </c>
      <c r="G4" s="261">
        <v>6.1723178729999999</v>
      </c>
      <c r="H4" s="261">
        <v>7.6109594000000003E-2</v>
      </c>
      <c r="I4" s="263">
        <v>40</v>
      </c>
      <c r="J4" s="264">
        <v>0</v>
      </c>
      <c r="K4" s="264">
        <v>0</v>
      </c>
      <c r="L4" s="264">
        <v>0</v>
      </c>
      <c r="M4" s="265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154</v>
      </c>
      <c r="E5" s="261">
        <v>3.3456666720000001</v>
      </c>
      <c r="F5" s="261">
        <v>-37.52683159</v>
      </c>
      <c r="G5" s="261">
        <v>6.4328936829999996</v>
      </c>
      <c r="H5" s="261">
        <v>5.6256618000000001E-2</v>
      </c>
      <c r="I5" s="263">
        <v>40</v>
      </c>
      <c r="J5" s="264">
        <v>0</v>
      </c>
      <c r="K5" s="264">
        <v>0</v>
      </c>
      <c r="L5" s="264">
        <v>0</v>
      </c>
      <c r="M5" s="265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155</v>
      </c>
      <c r="E6" s="266">
        <v>1.6209544222121799</v>
      </c>
      <c r="F6" s="266">
        <v>-37.183314129999999</v>
      </c>
      <c r="G6" s="266">
        <v>5.6727846619999998</v>
      </c>
      <c r="H6" s="266">
        <v>7.16431179426293E-2</v>
      </c>
      <c r="I6" s="267">
        <v>40</v>
      </c>
      <c r="J6" s="268">
        <v>-4.9570015603147999E-2</v>
      </c>
      <c r="K6" s="268">
        <v>0.84010145808052905</v>
      </c>
      <c r="L6" s="268">
        <v>-2.20902646706885E-3</v>
      </c>
      <c r="M6" s="269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156</v>
      </c>
      <c r="E7" s="270">
        <v>1.3819663042902499</v>
      </c>
      <c r="F7" s="270">
        <v>-37.412415490000001</v>
      </c>
      <c r="G7" s="270">
        <v>6.1723178729999999</v>
      </c>
      <c r="H7" s="270">
        <v>3.9628356395288999E-2</v>
      </c>
      <c r="I7" s="271">
        <v>40</v>
      </c>
      <c r="J7" s="272">
        <v>-6.7215872937749402E-2</v>
      </c>
      <c r="K7" s="272">
        <v>1.1167138385159201</v>
      </c>
      <c r="L7" s="272">
        <v>-1.9981647687711602E-3</v>
      </c>
      <c r="M7" s="273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157</v>
      </c>
      <c r="E8" s="261">
        <v>2.387761791</v>
      </c>
      <c r="F8" s="261">
        <v>-34.721360509999997</v>
      </c>
      <c r="G8" s="261">
        <v>5.8164304019999999</v>
      </c>
      <c r="H8" s="261">
        <v>0.120819368</v>
      </c>
      <c r="I8" s="263">
        <v>40</v>
      </c>
      <c r="J8" s="264">
        <v>0</v>
      </c>
      <c r="K8" s="264">
        <v>0</v>
      </c>
      <c r="L8" s="264">
        <v>0</v>
      </c>
      <c r="M8" s="265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158</v>
      </c>
      <c r="E9" s="261">
        <v>2.5187775189999999</v>
      </c>
      <c r="F9" s="261">
        <v>-35.033375419999999</v>
      </c>
      <c r="G9" s="261">
        <v>6.224063396</v>
      </c>
      <c r="H9" s="261">
        <v>0.10107817199999999</v>
      </c>
      <c r="I9" s="263">
        <v>40</v>
      </c>
      <c r="J9" s="264">
        <v>0</v>
      </c>
      <c r="K9" s="264">
        <v>0</v>
      </c>
      <c r="L9" s="264">
        <v>0</v>
      </c>
      <c r="M9" s="265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159</v>
      </c>
      <c r="E10" s="261">
        <v>2.656440592</v>
      </c>
      <c r="F10" s="261">
        <v>-35.251692669999997</v>
      </c>
      <c r="G10" s="261">
        <v>6.5182658619999998</v>
      </c>
      <c r="H10" s="261">
        <v>8.1205866000000002E-2</v>
      </c>
      <c r="I10" s="263">
        <v>40</v>
      </c>
      <c r="J10" s="264">
        <v>0</v>
      </c>
      <c r="K10" s="264">
        <v>0</v>
      </c>
      <c r="L10" s="264">
        <v>0</v>
      </c>
      <c r="M10" s="265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160</v>
      </c>
      <c r="E11" s="266">
        <v>1.2328654654123199</v>
      </c>
      <c r="F11" s="266">
        <v>-34.721360509999997</v>
      </c>
      <c r="G11" s="266">
        <v>5.8164304019999999</v>
      </c>
      <c r="H11" s="266">
        <v>8.7335193020600194E-2</v>
      </c>
      <c r="I11" s="267">
        <v>40</v>
      </c>
      <c r="J11" s="268">
        <v>-4.0928399400390697E-2</v>
      </c>
      <c r="K11" s="268">
        <v>0.76729203945074098</v>
      </c>
      <c r="L11" s="268">
        <v>-2.23202741619469E-3</v>
      </c>
      <c r="M11" s="269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161</v>
      </c>
      <c r="E12" s="270">
        <v>1.0443537680583199</v>
      </c>
      <c r="F12" s="270">
        <v>-35.033375419999999</v>
      </c>
      <c r="G12" s="270">
        <v>6.224063396</v>
      </c>
      <c r="H12" s="270">
        <v>5.0291716040989698E-2</v>
      </c>
      <c r="I12" s="271">
        <v>40</v>
      </c>
      <c r="J12" s="272">
        <v>-5.3583022235768898E-2</v>
      </c>
      <c r="K12" s="272">
        <v>0.99959009039973401</v>
      </c>
      <c r="L12" s="272">
        <v>-2.17584483209612E-3</v>
      </c>
      <c r="M12" s="273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245</v>
      </c>
      <c r="E13" s="261">
        <v>0.40409319999999999</v>
      </c>
      <c r="F13" s="261">
        <v>-24.439296800000001</v>
      </c>
      <c r="G13" s="261">
        <v>6.5718174999999999</v>
      </c>
      <c r="H13" s="261">
        <v>0.71077100000000004</v>
      </c>
      <c r="I13" s="263">
        <v>40</v>
      </c>
      <c r="J13" s="264">
        <v>0</v>
      </c>
      <c r="K13" s="264">
        <v>0</v>
      </c>
      <c r="L13" s="264">
        <v>0</v>
      </c>
      <c r="M13" s="265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162</v>
      </c>
      <c r="E14" s="261">
        <v>1.8644533640000001</v>
      </c>
      <c r="F14" s="261">
        <v>-30.707163250000001</v>
      </c>
      <c r="G14" s="261">
        <v>6.4626937309999999</v>
      </c>
      <c r="H14" s="261">
        <v>0.104833866</v>
      </c>
      <c r="I14" s="263">
        <v>40</v>
      </c>
      <c r="J14" s="264">
        <v>0</v>
      </c>
      <c r="K14" s="264">
        <v>0</v>
      </c>
      <c r="L14" s="264">
        <v>0</v>
      </c>
      <c r="M14" s="265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163</v>
      </c>
      <c r="E15" s="261">
        <v>2.2908183860000002</v>
      </c>
      <c r="F15" s="261">
        <v>-33.147686729999997</v>
      </c>
      <c r="G15" s="261">
        <v>6.3714765040000003</v>
      </c>
      <c r="H15" s="261">
        <v>8.1002321000000002E-2</v>
      </c>
      <c r="I15" s="263">
        <v>40</v>
      </c>
      <c r="J15" s="264">
        <v>0</v>
      </c>
      <c r="K15" s="264">
        <v>0</v>
      </c>
      <c r="L15" s="264">
        <v>0</v>
      </c>
      <c r="M15" s="265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164</v>
      </c>
      <c r="E16" s="261">
        <v>2.7882423940000001</v>
      </c>
      <c r="F16" s="261">
        <v>-34.880613019999998</v>
      </c>
      <c r="G16" s="261">
        <v>6.5951899220000003</v>
      </c>
      <c r="H16" s="261">
        <v>5.4032911000000003E-2</v>
      </c>
      <c r="I16" s="263">
        <v>40</v>
      </c>
      <c r="J16" s="264">
        <v>0</v>
      </c>
      <c r="K16" s="264">
        <v>0</v>
      </c>
      <c r="L16" s="264">
        <v>0</v>
      </c>
      <c r="M16" s="265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165</v>
      </c>
      <c r="E17" s="261">
        <v>3.117724811</v>
      </c>
      <c r="F17" s="261">
        <v>-35.871506220000001</v>
      </c>
      <c r="G17" s="261">
        <v>7.5186828869999998</v>
      </c>
      <c r="H17" s="261">
        <v>3.4330092999999999E-2</v>
      </c>
      <c r="I17" s="263">
        <v>40</v>
      </c>
      <c r="J17" s="264">
        <v>0</v>
      </c>
      <c r="K17" s="264">
        <v>0</v>
      </c>
      <c r="L17" s="264">
        <v>0</v>
      </c>
      <c r="M17" s="265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166</v>
      </c>
      <c r="E18" s="261">
        <v>3.5862355250000002</v>
      </c>
      <c r="F18" s="261">
        <v>-37.080299349999997</v>
      </c>
      <c r="G18" s="261">
        <v>8.2420571759999994</v>
      </c>
      <c r="H18" s="261">
        <v>1.4600757000000001E-2</v>
      </c>
      <c r="I18" s="263">
        <v>40</v>
      </c>
      <c r="J18" s="264">
        <v>0</v>
      </c>
      <c r="K18" s="264">
        <v>0</v>
      </c>
      <c r="L18" s="264">
        <v>0</v>
      </c>
      <c r="M18" s="265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167</v>
      </c>
      <c r="E19" s="266">
        <v>1.42024191542431</v>
      </c>
      <c r="F19" s="266">
        <v>-34.880613019999998</v>
      </c>
      <c r="G19" s="266">
        <v>6.5951899220000003</v>
      </c>
      <c r="H19" s="266">
        <v>3.8531702714088997E-2</v>
      </c>
      <c r="I19" s="267">
        <v>40</v>
      </c>
      <c r="J19" s="268">
        <v>-5.2108424079363599E-2</v>
      </c>
      <c r="K19" s="268">
        <v>0.86479187369647303</v>
      </c>
      <c r="L19" s="268">
        <v>-1.43692105046127E-3</v>
      </c>
      <c r="M19" s="269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168</v>
      </c>
      <c r="E20" s="270">
        <v>1.3284912834142599</v>
      </c>
      <c r="F20" s="270">
        <v>-35.871506220000001</v>
      </c>
      <c r="G20" s="270">
        <v>7.5186828869999998</v>
      </c>
      <c r="H20" s="270">
        <v>1.7554042928377402E-2</v>
      </c>
      <c r="I20" s="271">
        <v>40</v>
      </c>
      <c r="J20" s="272">
        <v>-7.5898278738419894E-2</v>
      </c>
      <c r="K20" s="272">
        <v>1.1942554985979099</v>
      </c>
      <c r="L20" s="272">
        <v>-8.9798095264275E-4</v>
      </c>
      <c r="M20" s="273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169</v>
      </c>
      <c r="E21" s="261">
        <v>2.3742827709999998</v>
      </c>
      <c r="F21" s="261">
        <v>-34.759550140000002</v>
      </c>
      <c r="G21" s="261">
        <v>5.9987036829999996</v>
      </c>
      <c r="H21" s="261">
        <v>0.149441144</v>
      </c>
      <c r="I21" s="263">
        <v>40</v>
      </c>
      <c r="J21" s="264">
        <v>0</v>
      </c>
      <c r="K21" s="264">
        <v>0</v>
      </c>
      <c r="L21" s="264">
        <v>0</v>
      </c>
      <c r="M21" s="265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170</v>
      </c>
      <c r="E22" s="261">
        <v>2.8544748530000001</v>
      </c>
      <c r="F22" s="261">
        <v>-35.629423080000002</v>
      </c>
      <c r="G22" s="261">
        <v>7.0058264430000001</v>
      </c>
      <c r="H22" s="261">
        <v>0.11647722100000001</v>
      </c>
      <c r="I22" s="263">
        <v>40</v>
      </c>
      <c r="J22" s="264">
        <v>0</v>
      </c>
      <c r="K22" s="264">
        <v>0</v>
      </c>
      <c r="L22" s="264">
        <v>0</v>
      </c>
      <c r="M22" s="265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171</v>
      </c>
      <c r="E23" s="261">
        <v>3.58112137</v>
      </c>
      <c r="F23" s="261">
        <v>-36.965006520000003</v>
      </c>
      <c r="G23" s="261">
        <v>7.2256946710000003</v>
      </c>
      <c r="H23" s="261">
        <v>4.4841566999999999E-2</v>
      </c>
      <c r="I23" s="263">
        <v>40</v>
      </c>
      <c r="J23" s="264">
        <v>0</v>
      </c>
      <c r="K23" s="264">
        <v>0</v>
      </c>
      <c r="L23" s="264">
        <v>0</v>
      </c>
      <c r="M23" s="265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172</v>
      </c>
      <c r="E24" s="261">
        <v>4.0196902039999998</v>
      </c>
      <c r="F24" s="261">
        <v>-37.82820366</v>
      </c>
      <c r="G24" s="261">
        <v>8.1593368759999994</v>
      </c>
      <c r="H24" s="261">
        <v>4.7284495000000003E-2</v>
      </c>
      <c r="I24" s="263">
        <v>40</v>
      </c>
      <c r="J24" s="264">
        <v>0</v>
      </c>
      <c r="K24" s="264">
        <v>0</v>
      </c>
      <c r="L24" s="264">
        <v>0</v>
      </c>
      <c r="M24" s="265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173</v>
      </c>
      <c r="E25" s="261">
        <v>4.8252375660000002</v>
      </c>
      <c r="F25" s="261">
        <v>-39.280256399999999</v>
      </c>
      <c r="G25" s="261">
        <v>8.6240216889999992</v>
      </c>
      <c r="H25" s="261">
        <v>9.9944630000000003E-3</v>
      </c>
      <c r="I25" s="263">
        <v>40</v>
      </c>
      <c r="J25" s="264">
        <v>0</v>
      </c>
      <c r="K25" s="264">
        <v>0</v>
      </c>
      <c r="L25" s="264">
        <v>0</v>
      </c>
      <c r="M25" s="265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174</v>
      </c>
      <c r="E26" s="266">
        <v>1.9724775375047101</v>
      </c>
      <c r="F26" s="266">
        <v>-36.965006520000003</v>
      </c>
      <c r="G26" s="266">
        <v>7.2256946710000003</v>
      </c>
      <c r="H26" s="266">
        <v>3.45781570412447E-2</v>
      </c>
      <c r="I26" s="267">
        <v>40</v>
      </c>
      <c r="J26" s="268">
        <v>-7.42174022298938E-2</v>
      </c>
      <c r="K26" s="268">
        <v>1.04488686764057</v>
      </c>
      <c r="L26" s="268">
        <v>-8.2954472023944598E-4</v>
      </c>
      <c r="M26" s="269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175</v>
      </c>
      <c r="E27" s="270">
        <v>1.8398455179509201</v>
      </c>
      <c r="F27" s="270">
        <v>-37.82820366</v>
      </c>
      <c r="G27" s="270">
        <v>8.1593368759999994</v>
      </c>
      <c r="H27" s="270">
        <v>2.5971006255482799E-2</v>
      </c>
      <c r="I27" s="271">
        <v>40</v>
      </c>
      <c r="J27" s="272">
        <v>-0.10692617459680499</v>
      </c>
      <c r="K27" s="272">
        <v>1.45522403984838</v>
      </c>
      <c r="L27" s="272">
        <v>-4.9197263527907199E-4</v>
      </c>
      <c r="M27" s="273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176</v>
      </c>
      <c r="E28" s="261">
        <v>1.415957087</v>
      </c>
      <c r="F28" s="261">
        <v>-30.842519159999998</v>
      </c>
      <c r="G28" s="261">
        <v>6.3467557010000002</v>
      </c>
      <c r="H28" s="261">
        <v>0.32117906499999999</v>
      </c>
      <c r="I28" s="263">
        <v>40</v>
      </c>
      <c r="J28" s="264">
        <v>0</v>
      </c>
      <c r="K28" s="264">
        <v>0</v>
      </c>
      <c r="L28" s="264">
        <v>0</v>
      </c>
      <c r="M28" s="265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177</v>
      </c>
      <c r="E29" s="261">
        <v>2.0660500700000002</v>
      </c>
      <c r="F29" s="261">
        <v>-33.601652029999997</v>
      </c>
      <c r="G29" s="261">
        <v>6.675360994</v>
      </c>
      <c r="H29" s="261">
        <v>0.23091246800000001</v>
      </c>
      <c r="I29" s="263">
        <v>40</v>
      </c>
      <c r="J29" s="264">
        <v>0</v>
      </c>
      <c r="K29" s="264">
        <v>0</v>
      </c>
      <c r="L29" s="264">
        <v>0</v>
      </c>
      <c r="M29" s="265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178</v>
      </c>
      <c r="E30" s="261">
        <v>2.7172288440000001</v>
      </c>
      <c r="F30" s="261">
        <v>-35.141256310000003</v>
      </c>
      <c r="G30" s="261">
        <v>7.1303395089999997</v>
      </c>
      <c r="H30" s="261">
        <v>0.14184716999999999</v>
      </c>
      <c r="I30" s="263">
        <v>40</v>
      </c>
      <c r="J30" s="264">
        <v>0</v>
      </c>
      <c r="K30" s="264">
        <v>0</v>
      </c>
      <c r="L30" s="264">
        <v>0</v>
      </c>
      <c r="M30" s="265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179</v>
      </c>
      <c r="E31" s="261">
        <v>3.4428942870000001</v>
      </c>
      <c r="F31" s="261">
        <v>-36.659050409999999</v>
      </c>
      <c r="G31" s="261">
        <v>7.6083226159999997</v>
      </c>
      <c r="H31" s="261">
        <v>7.4685009999999996E-2</v>
      </c>
      <c r="I31" s="263">
        <v>40</v>
      </c>
      <c r="J31" s="264">
        <v>0</v>
      </c>
      <c r="K31" s="264">
        <v>0</v>
      </c>
      <c r="L31" s="264">
        <v>0</v>
      </c>
      <c r="M31" s="265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180</v>
      </c>
      <c r="E32" s="261">
        <v>4.3624833000000001</v>
      </c>
      <c r="F32" s="261">
        <v>-38.663402159999997</v>
      </c>
      <c r="G32" s="261">
        <v>7.5974644280000003</v>
      </c>
      <c r="H32" s="261">
        <v>8.3264180000000004E-3</v>
      </c>
      <c r="I32" s="263">
        <v>40</v>
      </c>
      <c r="J32" s="264">
        <v>0</v>
      </c>
      <c r="K32" s="264">
        <v>0</v>
      </c>
      <c r="L32" s="264">
        <v>0</v>
      </c>
      <c r="M32" s="265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181</v>
      </c>
      <c r="E33" s="266">
        <v>1.3554515228930799</v>
      </c>
      <c r="F33" s="266">
        <v>-35.141256310000003</v>
      </c>
      <c r="G33" s="266">
        <v>7.1303395089999997</v>
      </c>
      <c r="H33" s="266">
        <v>9.9061861582536506E-2</v>
      </c>
      <c r="I33" s="267">
        <v>40</v>
      </c>
      <c r="J33" s="268">
        <v>-5.2648691429529201E-2</v>
      </c>
      <c r="K33" s="268">
        <v>0.86260857514223399</v>
      </c>
      <c r="L33" s="268">
        <v>-8.8083895602660196E-4</v>
      </c>
      <c r="M33" s="269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182</v>
      </c>
      <c r="E34" s="270">
        <v>1.4256683872017999</v>
      </c>
      <c r="F34" s="270">
        <v>-36.659050409999999</v>
      </c>
      <c r="G34" s="270">
        <v>7.6083226159999997</v>
      </c>
      <c r="H34" s="270">
        <v>3.7111586547478703E-2</v>
      </c>
      <c r="I34" s="271">
        <v>40</v>
      </c>
      <c r="J34" s="272">
        <v>-8.0935893022415106E-2</v>
      </c>
      <c r="K34" s="272">
        <v>1.2364527018259801</v>
      </c>
      <c r="L34" s="272">
        <v>-7.6279966642852303E-4</v>
      </c>
      <c r="M34" s="273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183</v>
      </c>
      <c r="E35" s="261">
        <v>1.2903504589999999</v>
      </c>
      <c r="F35" s="261">
        <v>-35.234986829999997</v>
      </c>
      <c r="G35" s="261">
        <v>2.1064246880000002</v>
      </c>
      <c r="H35" s="261">
        <v>0.45572533300000001</v>
      </c>
      <c r="I35" s="263">
        <v>40</v>
      </c>
      <c r="J35" s="264">
        <v>0</v>
      </c>
      <c r="K35" s="264">
        <v>0</v>
      </c>
      <c r="L35" s="264">
        <v>0</v>
      </c>
      <c r="M35" s="265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184</v>
      </c>
      <c r="E36" s="261">
        <v>2.1095878429999999</v>
      </c>
      <c r="F36" s="261">
        <v>-35.84445084</v>
      </c>
      <c r="G36" s="261">
        <v>5.2154672279999996</v>
      </c>
      <c r="H36" s="261">
        <v>0.28545825400000002</v>
      </c>
      <c r="I36" s="263">
        <v>40</v>
      </c>
      <c r="J36" s="264">
        <v>0</v>
      </c>
      <c r="K36" s="264">
        <v>0</v>
      </c>
      <c r="L36" s="264">
        <v>0</v>
      </c>
      <c r="M36" s="265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185</v>
      </c>
      <c r="E37" s="261">
        <v>2.917702722</v>
      </c>
      <c r="F37" s="261">
        <v>-36.179411649999999</v>
      </c>
      <c r="G37" s="261">
        <v>5.9265161649999998</v>
      </c>
      <c r="H37" s="261">
        <v>0.11519117600000001</v>
      </c>
      <c r="I37" s="263">
        <v>40</v>
      </c>
      <c r="J37" s="264">
        <v>0</v>
      </c>
      <c r="K37" s="264">
        <v>0</v>
      </c>
      <c r="L37" s="264">
        <v>0</v>
      </c>
      <c r="M37" s="265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186</v>
      </c>
      <c r="E38" s="261">
        <v>3.75</v>
      </c>
      <c r="F38" s="261">
        <v>-37.5</v>
      </c>
      <c r="G38" s="261">
        <v>6.8</v>
      </c>
      <c r="H38" s="261">
        <v>6.0911264999999999E-2</v>
      </c>
      <c r="I38" s="263">
        <v>40</v>
      </c>
      <c r="J38" s="264">
        <v>0</v>
      </c>
      <c r="K38" s="264">
        <v>0</v>
      </c>
      <c r="L38" s="264">
        <v>0</v>
      </c>
      <c r="M38" s="265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187</v>
      </c>
      <c r="E39" s="261">
        <v>4.5699505650000001</v>
      </c>
      <c r="F39" s="261">
        <v>-38.535339239999999</v>
      </c>
      <c r="G39" s="261">
        <v>7.5976990989999997</v>
      </c>
      <c r="H39" s="261">
        <v>6.6313539999999999E-3</v>
      </c>
      <c r="I39" s="263">
        <v>40</v>
      </c>
      <c r="J39" s="264">
        <v>0</v>
      </c>
      <c r="K39" s="264">
        <v>0</v>
      </c>
      <c r="L39" s="264">
        <v>0</v>
      </c>
      <c r="M39" s="265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188</v>
      </c>
      <c r="E40" s="266">
        <v>1.4633681573374999</v>
      </c>
      <c r="F40" s="266">
        <v>-36.179411649999999</v>
      </c>
      <c r="G40" s="266">
        <v>5.9265161649999998</v>
      </c>
      <c r="H40" s="266">
        <v>8.08834761578303E-2</v>
      </c>
      <c r="I40" s="267">
        <v>40</v>
      </c>
      <c r="J40" s="268">
        <v>-4.7579990370695997E-2</v>
      </c>
      <c r="K40" s="268">
        <v>0.82307541850402</v>
      </c>
      <c r="L40" s="268">
        <v>-1.92725690584626E-3</v>
      </c>
      <c r="M40" s="269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189</v>
      </c>
      <c r="E41" s="270">
        <v>1.5175791604409099</v>
      </c>
      <c r="F41" s="270">
        <v>-37.5</v>
      </c>
      <c r="G41" s="270">
        <v>6.8</v>
      </c>
      <c r="H41" s="270">
        <v>2.9580053248030098E-2</v>
      </c>
      <c r="I41" s="271">
        <v>40</v>
      </c>
      <c r="J41" s="272">
        <v>-7.8855918399573705E-2</v>
      </c>
      <c r="K41" s="272">
        <v>1.21612498767079</v>
      </c>
      <c r="L41" s="272">
        <v>-1.31336800852578E-3</v>
      </c>
      <c r="M41" s="273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190</v>
      </c>
      <c r="E42" s="261">
        <v>1.177034538</v>
      </c>
      <c r="F42" s="261">
        <v>-39.159991400000003</v>
      </c>
      <c r="G42" s="261">
        <v>4.2076109639999997</v>
      </c>
      <c r="H42" s="261">
        <v>0.66047393200000004</v>
      </c>
      <c r="I42" s="263">
        <v>40</v>
      </c>
      <c r="J42" s="264">
        <v>0</v>
      </c>
      <c r="K42" s="264">
        <v>0</v>
      </c>
      <c r="L42" s="264">
        <v>0</v>
      </c>
      <c r="M42" s="265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191</v>
      </c>
      <c r="E43" s="261">
        <v>1.648762294</v>
      </c>
      <c r="F43" s="261">
        <v>-36.399273569999998</v>
      </c>
      <c r="G43" s="261">
        <v>6.2149172090000002</v>
      </c>
      <c r="H43" s="261">
        <v>0.48776373299999998</v>
      </c>
      <c r="I43" s="263">
        <v>40</v>
      </c>
      <c r="J43" s="264">
        <v>0</v>
      </c>
      <c r="K43" s="264">
        <v>0</v>
      </c>
      <c r="L43" s="264">
        <v>0</v>
      </c>
      <c r="M43" s="265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192</v>
      </c>
      <c r="E44" s="261">
        <v>2.2850164739999999</v>
      </c>
      <c r="F44" s="261">
        <v>-36.287858389999997</v>
      </c>
      <c r="G44" s="261">
        <v>6.5885126390000002</v>
      </c>
      <c r="H44" s="261">
        <v>0.31505353400000002</v>
      </c>
      <c r="I44" s="263">
        <v>40</v>
      </c>
      <c r="J44" s="264">
        <v>0</v>
      </c>
      <c r="K44" s="264">
        <v>0</v>
      </c>
      <c r="L44" s="264">
        <v>0</v>
      </c>
      <c r="M44" s="265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193</v>
      </c>
      <c r="E45" s="261">
        <v>2.8195656150000001</v>
      </c>
      <c r="F45" s="261">
        <v>-36</v>
      </c>
      <c r="G45" s="261">
        <v>7.7368517680000002</v>
      </c>
      <c r="H45" s="261">
        <v>0.15728097999999999</v>
      </c>
      <c r="I45" s="263">
        <v>40</v>
      </c>
      <c r="J45" s="264">
        <v>0</v>
      </c>
      <c r="K45" s="264">
        <v>0</v>
      </c>
      <c r="L45" s="264">
        <v>0</v>
      </c>
      <c r="M45" s="265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194</v>
      </c>
      <c r="E46" s="261">
        <v>3.3295574819999998</v>
      </c>
      <c r="F46" s="261">
        <v>-36.014621120000001</v>
      </c>
      <c r="G46" s="261">
        <v>8.7767464709999992</v>
      </c>
      <c r="H46" s="261">
        <v>0</v>
      </c>
      <c r="I46" s="263">
        <v>40</v>
      </c>
      <c r="J46" s="264">
        <v>0</v>
      </c>
      <c r="K46" s="264">
        <v>0</v>
      </c>
      <c r="L46" s="264">
        <v>0</v>
      </c>
      <c r="M46" s="265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195</v>
      </c>
      <c r="E47" s="266">
        <v>1.15820816823062</v>
      </c>
      <c r="F47" s="266">
        <v>-36.287858389999997</v>
      </c>
      <c r="G47" s="266">
        <v>6.5885126390000002</v>
      </c>
      <c r="H47" s="266">
        <v>0.223568019279065</v>
      </c>
      <c r="I47" s="267">
        <v>40</v>
      </c>
      <c r="J47" s="268">
        <v>-4.1033478424869901E-2</v>
      </c>
      <c r="K47" s="268">
        <v>0.75264513854265702</v>
      </c>
      <c r="L47" s="268">
        <v>-9.0876855297962304E-4</v>
      </c>
      <c r="M47" s="269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196</v>
      </c>
      <c r="E48" s="270">
        <v>1.18483197659357</v>
      </c>
      <c r="F48" s="270">
        <v>-36</v>
      </c>
      <c r="G48" s="270">
        <v>7.7368517680000002</v>
      </c>
      <c r="H48" s="270">
        <v>7.9310742089883396E-2</v>
      </c>
      <c r="I48" s="271">
        <v>40</v>
      </c>
      <c r="J48" s="272">
        <v>-6.8738315813288001E-2</v>
      </c>
      <c r="K48" s="272">
        <v>1.1308570050851501</v>
      </c>
      <c r="L48" s="272">
        <v>-6.58695704968982E-4</v>
      </c>
      <c r="M48" s="273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197</v>
      </c>
      <c r="E49" s="261">
        <v>1.4771785690000001</v>
      </c>
      <c r="F49" s="261">
        <v>-35.083444710000002</v>
      </c>
      <c r="G49" s="261">
        <v>5.412342465</v>
      </c>
      <c r="H49" s="261">
        <v>0.47442640800000002</v>
      </c>
      <c r="I49" s="263">
        <v>40</v>
      </c>
      <c r="J49" s="264">
        <v>0</v>
      </c>
      <c r="K49" s="264">
        <v>0</v>
      </c>
      <c r="L49" s="264">
        <v>0</v>
      </c>
      <c r="M49" s="265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198</v>
      </c>
      <c r="E50" s="261">
        <v>1.70052794</v>
      </c>
      <c r="F50" s="261">
        <v>-35.15</v>
      </c>
      <c r="G50" s="261">
        <v>6.1632738509999996</v>
      </c>
      <c r="H50" s="261">
        <v>0.42982608500000002</v>
      </c>
      <c r="I50" s="263">
        <v>40</v>
      </c>
      <c r="J50" s="264">
        <v>0</v>
      </c>
      <c r="K50" s="264">
        <v>0</v>
      </c>
      <c r="L50" s="264">
        <v>0</v>
      </c>
      <c r="M50" s="265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199</v>
      </c>
      <c r="E51" s="261">
        <v>2.0102471730000002</v>
      </c>
      <c r="F51" s="261">
        <v>-35.253212349999998</v>
      </c>
      <c r="G51" s="261">
        <v>6.1544406409999999</v>
      </c>
      <c r="H51" s="261">
        <v>0.32947409700000002</v>
      </c>
      <c r="I51" s="263">
        <v>40</v>
      </c>
      <c r="J51" s="264">
        <v>0</v>
      </c>
      <c r="K51" s="264">
        <v>0</v>
      </c>
      <c r="L51" s="264">
        <v>0</v>
      </c>
      <c r="M51" s="265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200</v>
      </c>
      <c r="E52" s="261">
        <v>2.4595180609999998</v>
      </c>
      <c r="F52" s="261">
        <v>-35.253212349999998</v>
      </c>
      <c r="G52" s="261">
        <v>6.0587000719999997</v>
      </c>
      <c r="H52" s="261">
        <v>0.164737049</v>
      </c>
      <c r="I52" s="263">
        <v>40</v>
      </c>
      <c r="J52" s="264">
        <v>0</v>
      </c>
      <c r="K52" s="264">
        <v>0</v>
      </c>
      <c r="L52" s="264">
        <v>0</v>
      </c>
      <c r="M52" s="265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201</v>
      </c>
      <c r="E53" s="261">
        <v>2.98</v>
      </c>
      <c r="F53" s="261">
        <v>-35.799999999999997</v>
      </c>
      <c r="G53" s="261">
        <v>5.6340580620000003</v>
      </c>
      <c r="H53" s="261">
        <v>0</v>
      </c>
      <c r="I53" s="263">
        <v>40</v>
      </c>
      <c r="J53" s="264">
        <v>0</v>
      </c>
      <c r="K53" s="264">
        <v>0</v>
      </c>
      <c r="L53" s="264">
        <v>0</v>
      </c>
      <c r="M53" s="265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202</v>
      </c>
      <c r="E54" s="266">
        <v>0.98742830199278697</v>
      </c>
      <c r="F54" s="266">
        <v>-35.253212349999998</v>
      </c>
      <c r="G54" s="266">
        <v>6.1544406409999999</v>
      </c>
      <c r="H54" s="266">
        <v>0.226571574644788</v>
      </c>
      <c r="I54" s="267">
        <v>40</v>
      </c>
      <c r="J54" s="268">
        <v>-3.3901972877937302E-2</v>
      </c>
      <c r="K54" s="268">
        <v>0.69382336958448299</v>
      </c>
      <c r="L54" s="268">
        <v>-1.2849007801732501E-3</v>
      </c>
      <c r="M54" s="269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203</v>
      </c>
      <c r="E55" s="270">
        <v>0.987258471486126</v>
      </c>
      <c r="F55" s="270">
        <v>-35.253212349999998</v>
      </c>
      <c r="G55" s="270">
        <v>6.0587000719999997</v>
      </c>
      <c r="H55" s="270">
        <v>7.9351178479290699E-2</v>
      </c>
      <c r="I55" s="271">
        <v>40</v>
      </c>
      <c r="J55" s="272">
        <v>-4.95013227495672E-2</v>
      </c>
      <c r="K55" s="272">
        <v>0.96379986125322403</v>
      </c>
      <c r="L55" s="272">
        <v>-2.2303785271091201E-3</v>
      </c>
      <c r="M55" s="273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204</v>
      </c>
      <c r="E56" s="261">
        <v>0.4</v>
      </c>
      <c r="F56" s="261">
        <v>-40.514948179999998</v>
      </c>
      <c r="G56" s="261">
        <v>2.874795695</v>
      </c>
      <c r="H56" s="261">
        <v>0.93510758400000005</v>
      </c>
      <c r="I56" s="263">
        <v>40</v>
      </c>
      <c r="J56" s="264">
        <v>0</v>
      </c>
      <c r="K56" s="264">
        <v>0</v>
      </c>
      <c r="L56" s="264">
        <v>0</v>
      </c>
      <c r="M56" s="265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205</v>
      </c>
      <c r="E57" s="261">
        <v>0.61662289299999995</v>
      </c>
      <c r="F57" s="261">
        <v>-38.4</v>
      </c>
      <c r="G57" s="261">
        <v>3.8705351889999999</v>
      </c>
      <c r="H57" s="261">
        <v>0.87002503099999995</v>
      </c>
      <c r="I57" s="263">
        <v>40</v>
      </c>
      <c r="J57" s="264">
        <v>0</v>
      </c>
      <c r="K57" s="264">
        <v>0</v>
      </c>
      <c r="L57" s="264">
        <v>0</v>
      </c>
      <c r="M57" s="265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206</v>
      </c>
      <c r="E58" s="261">
        <v>0.76572901199999999</v>
      </c>
      <c r="F58" s="261">
        <v>-36.023791150000001</v>
      </c>
      <c r="G58" s="261">
        <v>4.8662746830000003</v>
      </c>
      <c r="H58" s="261">
        <v>0.80494247799999996</v>
      </c>
      <c r="I58" s="263">
        <v>40</v>
      </c>
      <c r="J58" s="264">
        <v>0</v>
      </c>
      <c r="K58" s="264">
        <v>0</v>
      </c>
      <c r="L58" s="264">
        <v>0</v>
      </c>
      <c r="M58" s="265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207</v>
      </c>
      <c r="E59" s="261">
        <v>1.053587472</v>
      </c>
      <c r="F59" s="261">
        <v>-35.299999999999997</v>
      </c>
      <c r="G59" s="261">
        <v>4.8662746830000003</v>
      </c>
      <c r="H59" s="261">
        <v>0.68110423399999998</v>
      </c>
      <c r="I59" s="263">
        <v>40</v>
      </c>
      <c r="J59" s="264">
        <v>0</v>
      </c>
      <c r="K59" s="264">
        <v>0</v>
      </c>
      <c r="L59" s="264">
        <v>0</v>
      </c>
      <c r="M59" s="265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208</v>
      </c>
      <c r="E60" s="261">
        <v>1.276885373</v>
      </c>
      <c r="F60" s="261">
        <v>-34.342437070000003</v>
      </c>
      <c r="G60" s="261">
        <v>5.4518822419999999</v>
      </c>
      <c r="H60" s="261">
        <v>0.55726598999999999</v>
      </c>
      <c r="I60" s="263">
        <v>40</v>
      </c>
      <c r="J60" s="264">
        <v>0</v>
      </c>
      <c r="K60" s="264">
        <v>0</v>
      </c>
      <c r="L60" s="264">
        <v>0</v>
      </c>
      <c r="M60" s="265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209</v>
      </c>
      <c r="E61" s="266">
        <v>0.33378383212380802</v>
      </c>
      <c r="F61" s="266">
        <v>-36.023791150000001</v>
      </c>
      <c r="G61" s="266">
        <v>4.8662746830000003</v>
      </c>
      <c r="H61" s="266">
        <v>0.49122795797177399</v>
      </c>
      <c r="I61" s="267">
        <v>40</v>
      </c>
      <c r="J61" s="268">
        <v>-9.2263492839078001E-3</v>
      </c>
      <c r="K61" s="268">
        <v>0.45957571089624999</v>
      </c>
      <c r="L61" s="268">
        <v>-9.6764244989513298E-4</v>
      </c>
      <c r="M61" s="269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210</v>
      </c>
      <c r="E62" s="270">
        <v>0.39253387380634902</v>
      </c>
      <c r="F62" s="270">
        <v>-35.299999999999997</v>
      </c>
      <c r="G62" s="270">
        <v>4.8662746830000003</v>
      </c>
      <c r="H62" s="270">
        <v>0.30450986619695802</v>
      </c>
      <c r="I62" s="271">
        <v>40</v>
      </c>
      <c r="J62" s="272">
        <v>-1.67993072626435E-2</v>
      </c>
      <c r="K62" s="272">
        <v>0.67108889173422104</v>
      </c>
      <c r="L62" s="272">
        <v>-2.0300823594516502E-3</v>
      </c>
      <c r="M62" s="273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211</v>
      </c>
      <c r="E63" s="261">
        <v>3.176194476</v>
      </c>
      <c r="F63" s="261">
        <v>-40.836660860000002</v>
      </c>
      <c r="G63" s="261">
        <v>3.6785891739999999</v>
      </c>
      <c r="H63" s="261">
        <v>0.15021557599999999</v>
      </c>
      <c r="I63" s="263">
        <v>40</v>
      </c>
      <c r="J63" s="264">
        <v>0</v>
      </c>
      <c r="K63" s="264">
        <v>0</v>
      </c>
      <c r="L63" s="264">
        <v>0</v>
      </c>
      <c r="M63" s="265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212</v>
      </c>
      <c r="E64" s="261">
        <v>3.3904645059999998</v>
      </c>
      <c r="F64" s="261">
        <v>-39.287521640000001</v>
      </c>
      <c r="G64" s="261">
        <v>4.4905740459999999</v>
      </c>
      <c r="H64" s="261">
        <v>8.3478316999999996E-2</v>
      </c>
      <c r="I64" s="263">
        <v>40</v>
      </c>
      <c r="J64" s="264">
        <v>0</v>
      </c>
      <c r="K64" s="264">
        <v>0</v>
      </c>
      <c r="L64" s="264">
        <v>0</v>
      </c>
      <c r="M64" s="265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213</v>
      </c>
      <c r="E65" s="261">
        <v>3.2572742130000001</v>
      </c>
      <c r="F65" s="261">
        <v>-37.5</v>
      </c>
      <c r="G65" s="261">
        <v>6.3462147949999999</v>
      </c>
      <c r="H65" s="261">
        <v>8.6622649999999995E-2</v>
      </c>
      <c r="I65" s="263">
        <v>40</v>
      </c>
      <c r="J65" s="264">
        <v>0</v>
      </c>
      <c r="K65" s="264">
        <v>0</v>
      </c>
      <c r="L65" s="264">
        <v>0</v>
      </c>
      <c r="M65" s="265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214</v>
      </c>
      <c r="E66" s="261">
        <v>3.601773562</v>
      </c>
      <c r="F66" s="261">
        <v>-37.88253684</v>
      </c>
      <c r="G66" s="261">
        <v>6.9836070289999999</v>
      </c>
      <c r="H66" s="261">
        <v>5.4826185999999999E-2</v>
      </c>
      <c r="I66" s="263">
        <v>40</v>
      </c>
      <c r="J66" s="264">
        <v>0</v>
      </c>
      <c r="K66" s="264">
        <v>0</v>
      </c>
      <c r="L66" s="264">
        <v>0</v>
      </c>
      <c r="M66" s="265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215</v>
      </c>
      <c r="E67" s="261">
        <v>3.9320532479999999</v>
      </c>
      <c r="F67" s="261">
        <v>-38.143324819999997</v>
      </c>
      <c r="G67" s="261">
        <v>7.6185870979999999</v>
      </c>
      <c r="H67" s="261">
        <v>2.3029722999999998E-2</v>
      </c>
      <c r="I67" s="263">
        <v>40</v>
      </c>
      <c r="J67" s="264">
        <v>0</v>
      </c>
      <c r="K67" s="264">
        <v>0</v>
      </c>
      <c r="L67" s="264">
        <v>0</v>
      </c>
      <c r="M67" s="265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216</v>
      </c>
      <c r="E68" s="274">
        <v>1.82137779524266</v>
      </c>
      <c r="F68" s="274">
        <v>-37.5</v>
      </c>
      <c r="G68" s="274">
        <v>6.3462147949999999</v>
      </c>
      <c r="H68" s="274">
        <v>6.7811791498411197E-2</v>
      </c>
      <c r="I68" s="275">
        <v>40</v>
      </c>
      <c r="J68" s="276">
        <v>-6.0766568968526301E-2</v>
      </c>
      <c r="K68" s="276">
        <v>0.93081585658295796</v>
      </c>
      <c r="L68" s="276">
        <v>-1.3966888276177401E-3</v>
      </c>
      <c r="M68" s="277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217</v>
      </c>
      <c r="E69" s="270">
        <v>1.62668116109167</v>
      </c>
      <c r="F69" s="270">
        <v>-37.88253684</v>
      </c>
      <c r="G69" s="270">
        <v>6.9836070289999999</v>
      </c>
      <c r="H69" s="270">
        <v>2.9713602712276601E-2</v>
      </c>
      <c r="I69" s="271">
        <v>40</v>
      </c>
      <c r="J69" s="272">
        <v>-8.5433289200744306E-2</v>
      </c>
      <c r="K69" s="272">
        <v>1.2709629183122999</v>
      </c>
      <c r="L69" s="272">
        <v>-1.1319192336313501E-3</v>
      </c>
      <c r="M69" s="273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218</v>
      </c>
      <c r="E70" s="261">
        <v>0.15</v>
      </c>
      <c r="F70" s="261">
        <v>-36</v>
      </c>
      <c r="G70" s="261">
        <v>2</v>
      </c>
      <c r="H70" s="261">
        <v>1</v>
      </c>
      <c r="I70" s="263">
        <v>40</v>
      </c>
      <c r="J70" s="264">
        <v>0</v>
      </c>
      <c r="K70" s="264">
        <v>0</v>
      </c>
      <c r="L70" s="264">
        <v>0</v>
      </c>
      <c r="M70" s="265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219</v>
      </c>
      <c r="E71" s="261">
        <v>0.38791910400000001</v>
      </c>
      <c r="F71" s="261">
        <v>-35.5</v>
      </c>
      <c r="G71" s="261">
        <v>4</v>
      </c>
      <c r="H71" s="261">
        <v>0.90548154300000006</v>
      </c>
      <c r="I71" s="263">
        <v>40</v>
      </c>
      <c r="J71" s="264">
        <v>0</v>
      </c>
      <c r="K71" s="264">
        <v>0</v>
      </c>
      <c r="L71" s="264">
        <v>0</v>
      </c>
      <c r="M71" s="265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220</v>
      </c>
      <c r="E72" s="261">
        <v>0.62619621599999997</v>
      </c>
      <c r="F72" s="261">
        <v>-33</v>
      </c>
      <c r="G72" s="261">
        <v>5.7212302499999996</v>
      </c>
      <c r="H72" s="261">
        <v>0.78556546000000005</v>
      </c>
      <c r="I72" s="263">
        <v>40</v>
      </c>
      <c r="J72" s="264">
        <v>0</v>
      </c>
      <c r="K72" s="264">
        <v>0</v>
      </c>
      <c r="L72" s="264">
        <v>0</v>
      </c>
      <c r="M72" s="265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221</v>
      </c>
      <c r="E73" s="261">
        <v>0.93158890100000002</v>
      </c>
      <c r="F73" s="261">
        <v>-33.35</v>
      </c>
      <c r="G73" s="261">
        <v>5.7212302499999996</v>
      </c>
      <c r="H73" s="261">
        <v>0.66564937700000004</v>
      </c>
      <c r="I73" s="263">
        <v>40</v>
      </c>
      <c r="J73" s="264">
        <v>0</v>
      </c>
      <c r="K73" s="264">
        <v>0</v>
      </c>
      <c r="L73" s="264">
        <v>0</v>
      </c>
      <c r="M73" s="265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222</v>
      </c>
      <c r="E74" s="261">
        <v>1.2779567300000001</v>
      </c>
      <c r="F74" s="261">
        <v>-34.517392000000001</v>
      </c>
      <c r="G74" s="261">
        <v>5.7212302499999996</v>
      </c>
      <c r="H74" s="261">
        <v>0.54573329400000004</v>
      </c>
      <c r="I74" s="263">
        <v>40</v>
      </c>
      <c r="J74" s="264">
        <v>0</v>
      </c>
      <c r="K74" s="264">
        <v>0</v>
      </c>
      <c r="L74" s="264">
        <v>0</v>
      </c>
      <c r="M74" s="265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223</v>
      </c>
      <c r="E75" s="274">
        <v>0.27700871173110803</v>
      </c>
      <c r="F75" s="274">
        <v>-33</v>
      </c>
      <c r="G75" s="274">
        <v>5.7212302499999996</v>
      </c>
      <c r="H75" s="274">
        <v>0.4865118291885</v>
      </c>
      <c r="I75" s="275">
        <v>40</v>
      </c>
      <c r="J75" s="276">
        <v>-9.4849130944012709E-3</v>
      </c>
      <c r="K75" s="276">
        <v>0.46302369368771501</v>
      </c>
      <c r="L75" s="276">
        <v>-7.1341860056578195E-4</v>
      </c>
      <c r="M75" s="277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224</v>
      </c>
      <c r="E76" s="270">
        <v>0.35376401507794197</v>
      </c>
      <c r="F76" s="270">
        <v>-33.35</v>
      </c>
      <c r="G76" s="270">
        <v>5.7212302499999996</v>
      </c>
      <c r="H76" s="270">
        <v>0.30333053043746</v>
      </c>
      <c r="I76" s="271">
        <v>40</v>
      </c>
      <c r="J76" s="272">
        <v>-1.7746347868875599E-2</v>
      </c>
      <c r="K76" s="272">
        <v>0.68256991216863605</v>
      </c>
      <c r="L76" s="272">
        <v>-1.3911792841456701E-3</v>
      </c>
      <c r="M76" s="273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225</v>
      </c>
      <c r="E77" s="261">
        <v>1.489402246</v>
      </c>
      <c r="F77" s="261">
        <v>-32.425267750000003</v>
      </c>
      <c r="G77" s="261">
        <v>8.1732612079999996</v>
      </c>
      <c r="H77" s="261">
        <v>0.390598736</v>
      </c>
      <c r="I77" s="263">
        <v>40</v>
      </c>
      <c r="J77" s="264">
        <v>0</v>
      </c>
      <c r="K77" s="264">
        <v>0</v>
      </c>
      <c r="L77" s="264">
        <v>0</v>
      </c>
      <c r="M77" s="265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226</v>
      </c>
      <c r="E78" s="261">
        <v>2.5784172540000001</v>
      </c>
      <c r="F78" s="261">
        <v>-34.732126100000002</v>
      </c>
      <c r="G78" s="261">
        <v>6.4805035139999996</v>
      </c>
      <c r="H78" s="261">
        <v>0.140772912</v>
      </c>
      <c r="I78" s="263">
        <v>40</v>
      </c>
      <c r="J78" s="264">
        <v>0</v>
      </c>
      <c r="K78" s="264">
        <v>0</v>
      </c>
      <c r="L78" s="264">
        <v>0</v>
      </c>
      <c r="M78" s="265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227</v>
      </c>
      <c r="E79" s="261">
        <v>3.2</v>
      </c>
      <c r="F79" s="261">
        <v>-35.799999999999997</v>
      </c>
      <c r="G79" s="261">
        <v>8.4</v>
      </c>
      <c r="H79" s="261">
        <v>9.3848608E-2</v>
      </c>
      <c r="I79" s="263">
        <v>40</v>
      </c>
      <c r="J79" s="264">
        <v>0</v>
      </c>
      <c r="K79" s="264">
        <v>0</v>
      </c>
      <c r="L79" s="264">
        <v>0</v>
      </c>
      <c r="M79" s="265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228</v>
      </c>
      <c r="E80" s="261">
        <v>3.85</v>
      </c>
      <c r="F80" s="261">
        <v>-37</v>
      </c>
      <c r="G80" s="261">
        <v>10.2405021</v>
      </c>
      <c r="H80" s="261">
        <v>4.6924304E-2</v>
      </c>
      <c r="I80" s="263">
        <v>40</v>
      </c>
      <c r="J80" s="264">
        <v>0</v>
      </c>
      <c r="K80" s="264">
        <v>0</v>
      </c>
      <c r="L80" s="264">
        <v>0</v>
      </c>
      <c r="M80" s="265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229</v>
      </c>
      <c r="E81" s="261">
        <v>4.7462813920000002</v>
      </c>
      <c r="F81" s="261">
        <v>-38.750429390000001</v>
      </c>
      <c r="G81" s="261">
        <v>10.27533341</v>
      </c>
      <c r="H81" s="261">
        <v>0</v>
      </c>
      <c r="I81" s="263">
        <v>40</v>
      </c>
      <c r="J81" s="264">
        <v>0</v>
      </c>
      <c r="K81" s="264">
        <v>0</v>
      </c>
      <c r="L81" s="264">
        <v>0</v>
      </c>
      <c r="M81" s="265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230</v>
      </c>
      <c r="E82" s="274">
        <v>1.7110739256233101</v>
      </c>
      <c r="F82" s="274">
        <v>-35.799999999999997</v>
      </c>
      <c r="G82" s="274">
        <v>8.4</v>
      </c>
      <c r="H82" s="274">
        <v>7.0254583920868696E-2</v>
      </c>
      <c r="I82" s="275">
        <v>40</v>
      </c>
      <c r="J82" s="276">
        <v>-7.4538113411129703E-2</v>
      </c>
      <c r="K82" s="276">
        <v>1.04630053886108</v>
      </c>
      <c r="L82" s="276">
        <v>-3.6720793281783798E-4</v>
      </c>
      <c r="M82" s="277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231</v>
      </c>
      <c r="E83" s="270">
        <v>1.88346094379506</v>
      </c>
      <c r="F83" s="270">
        <v>-37</v>
      </c>
      <c r="G83" s="270">
        <v>10.2405021</v>
      </c>
      <c r="H83" s="270">
        <v>2.7547042254160901E-2</v>
      </c>
      <c r="I83" s="271">
        <v>40</v>
      </c>
      <c r="J83" s="272">
        <v>-0.12530997479160699</v>
      </c>
      <c r="K83" s="272">
        <v>1.62759988176077</v>
      </c>
      <c r="L83" s="272">
        <v>-1.10508201486912E-4</v>
      </c>
      <c r="M83" s="273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232</v>
      </c>
      <c r="E84" s="261">
        <v>2.1163530869999998</v>
      </c>
      <c r="F84" s="261">
        <v>-34.262862310000003</v>
      </c>
      <c r="G84" s="261">
        <v>5.1763874239999996</v>
      </c>
      <c r="H84" s="261">
        <v>0.160694541</v>
      </c>
      <c r="I84" s="263">
        <v>40</v>
      </c>
      <c r="J84" s="264">
        <v>0</v>
      </c>
      <c r="K84" s="264">
        <v>0</v>
      </c>
      <c r="L84" s="264">
        <v>0</v>
      </c>
      <c r="M84" s="265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233</v>
      </c>
      <c r="E85" s="261">
        <v>2.248633329</v>
      </c>
      <c r="F85" s="261">
        <v>-34.542843070000004</v>
      </c>
      <c r="G85" s="261">
        <v>5.5545244839999999</v>
      </c>
      <c r="H85" s="261">
        <v>0.14082196299999999</v>
      </c>
      <c r="I85" s="263">
        <v>40</v>
      </c>
      <c r="J85" s="264">
        <v>0</v>
      </c>
      <c r="K85" s="264">
        <v>0</v>
      </c>
      <c r="L85" s="264">
        <v>0</v>
      </c>
      <c r="M85" s="265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234</v>
      </c>
      <c r="E86" s="261">
        <v>2.387761791</v>
      </c>
      <c r="F86" s="261">
        <v>-34.721360509999997</v>
      </c>
      <c r="G86" s="261">
        <v>5.8164304019999999</v>
      </c>
      <c r="H86" s="261">
        <v>0.120819368</v>
      </c>
      <c r="I86" s="263">
        <v>40</v>
      </c>
      <c r="J86" s="264">
        <v>0</v>
      </c>
      <c r="K86" s="264">
        <v>0</v>
      </c>
      <c r="L86" s="264">
        <v>0</v>
      </c>
      <c r="M86" s="265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235</v>
      </c>
      <c r="E87" s="261">
        <v>2.5187775189999999</v>
      </c>
      <c r="F87" s="261">
        <v>-35.033375419999999</v>
      </c>
      <c r="G87" s="261">
        <v>6.224063396</v>
      </c>
      <c r="H87" s="261">
        <v>0.10107817199999999</v>
      </c>
      <c r="I87" s="263">
        <v>40</v>
      </c>
      <c r="J87" s="264">
        <v>0</v>
      </c>
      <c r="K87" s="264">
        <v>0</v>
      </c>
      <c r="L87" s="264">
        <v>0</v>
      </c>
      <c r="M87" s="265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236</v>
      </c>
      <c r="E88" s="261">
        <v>2.656440592</v>
      </c>
      <c r="F88" s="261">
        <v>-35.251692669999997</v>
      </c>
      <c r="G88" s="261">
        <v>6.5182658619999998</v>
      </c>
      <c r="H88" s="261">
        <v>8.1205866000000002E-2</v>
      </c>
      <c r="I88" s="263">
        <v>40</v>
      </c>
      <c r="J88" s="264">
        <v>0</v>
      </c>
      <c r="K88" s="264">
        <v>0</v>
      </c>
      <c r="L88" s="264">
        <v>0</v>
      </c>
      <c r="M88" s="265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237</v>
      </c>
      <c r="E89" s="274">
        <v>1.2328654654123199</v>
      </c>
      <c r="F89" s="274">
        <v>-34.721360509999997</v>
      </c>
      <c r="G89" s="274">
        <v>5.8164304019999999</v>
      </c>
      <c r="H89" s="274">
        <v>8.7335193020600194E-2</v>
      </c>
      <c r="I89" s="275">
        <v>40</v>
      </c>
      <c r="J89" s="276">
        <v>-4.0928399400390697E-2</v>
      </c>
      <c r="K89" s="276">
        <v>0.76729203945074098</v>
      </c>
      <c r="L89" s="276">
        <v>-2.23202741619469E-3</v>
      </c>
      <c r="M89" s="277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238</v>
      </c>
      <c r="E90" s="270">
        <v>1.0443537680583199</v>
      </c>
      <c r="F90" s="270">
        <v>-35.033375419999999</v>
      </c>
      <c r="G90" s="270">
        <v>6.224063396</v>
      </c>
      <c r="H90" s="270">
        <v>5.0291716040989698E-2</v>
      </c>
      <c r="I90" s="271">
        <v>40</v>
      </c>
      <c r="J90" s="272">
        <v>-5.3583022235768898E-2</v>
      </c>
      <c r="K90" s="272">
        <v>0.99959009039973401</v>
      </c>
      <c r="L90" s="272">
        <v>-2.17584483209612E-3</v>
      </c>
      <c r="M90" s="273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239</v>
      </c>
      <c r="E91" s="261">
        <v>2.579251014</v>
      </c>
      <c r="F91" s="261">
        <v>-35.681614400000001</v>
      </c>
      <c r="G91" s="261">
        <v>6.685797612</v>
      </c>
      <c r="H91" s="261">
        <v>0.19955409900000001</v>
      </c>
      <c r="I91" s="263">
        <v>40</v>
      </c>
      <c r="J91" s="264">
        <v>0</v>
      </c>
      <c r="K91" s="264">
        <v>0</v>
      </c>
      <c r="L91" s="264">
        <v>0</v>
      </c>
      <c r="M91" s="265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240</v>
      </c>
      <c r="E92" s="261">
        <v>3.0084345560000001</v>
      </c>
      <c r="F92" s="261">
        <v>-36.607845269999999</v>
      </c>
      <c r="G92" s="261">
        <v>7.3211869529999998</v>
      </c>
      <c r="H92" s="261">
        <v>0.154966031</v>
      </c>
      <c r="I92" s="263">
        <v>40</v>
      </c>
      <c r="J92" s="264">
        <v>0</v>
      </c>
      <c r="K92" s="264">
        <v>0</v>
      </c>
      <c r="L92" s="264">
        <v>0</v>
      </c>
      <c r="M92" s="265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241</v>
      </c>
      <c r="E93" s="261">
        <v>1.3010623280670599</v>
      </c>
      <c r="F93" s="261">
        <v>-35.681614400000001</v>
      </c>
      <c r="G93" s="261">
        <v>6.685797612</v>
      </c>
      <c r="H93" s="261">
        <v>0.14092666704225201</v>
      </c>
      <c r="I93" s="263">
        <v>40</v>
      </c>
      <c r="J93" s="264">
        <v>-4.7342808824630003E-2</v>
      </c>
      <c r="K93" s="264">
        <v>0.81416912533326502</v>
      </c>
      <c r="L93" s="264">
        <v>-1.0600643623825999E-3</v>
      </c>
      <c r="M93" s="265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242</v>
      </c>
      <c r="E94" s="278">
        <v>1.2569600366115099</v>
      </c>
      <c r="F94" s="278">
        <v>-36.607845269999999</v>
      </c>
      <c r="G94" s="278">
        <v>7.3211869529999998</v>
      </c>
      <c r="H94" s="278">
        <v>7.7695999446950006E-2</v>
      </c>
      <c r="I94" s="279">
        <v>40</v>
      </c>
      <c r="J94" s="280">
        <v>-6.9682598068340706E-2</v>
      </c>
      <c r="K94" s="280">
        <v>1.13797018307135</v>
      </c>
      <c r="L94" s="280">
        <v>-8.5220021901797499E-4</v>
      </c>
      <c r="M94" s="281">
        <v>0.19210675752294901</v>
      </c>
    </row>
    <row r="95" spans="1:13">
      <c r="A95" t="s">
        <v>244</v>
      </c>
      <c r="B95" t="s">
        <v>49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244</v>
      </c>
      <c r="B96" t="s">
        <v>54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244</v>
      </c>
      <c r="B97" t="s">
        <v>59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244</v>
      </c>
      <c r="B98" t="s">
        <v>64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244</v>
      </c>
      <c r="B99" t="s">
        <v>17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244</v>
      </c>
      <c r="B100" t="s">
        <v>21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244</v>
      </c>
      <c r="B101" t="s">
        <v>25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244</v>
      </c>
      <c r="B102" t="s">
        <v>29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244</v>
      </c>
      <c r="B103" t="s">
        <v>33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244</v>
      </c>
      <c r="B104" t="s">
        <v>37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244</v>
      </c>
      <c r="B105" t="s">
        <v>41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244</v>
      </c>
      <c r="B106" t="s">
        <v>45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244</v>
      </c>
      <c r="B107" t="s">
        <v>50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244</v>
      </c>
      <c r="B108" t="s">
        <v>55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244</v>
      </c>
      <c r="B109" t="s">
        <v>60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244</v>
      </c>
      <c r="B110" t="s">
        <v>65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244</v>
      </c>
      <c r="B111" t="s">
        <v>5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244</v>
      </c>
      <c r="B112" t="s">
        <v>6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244</v>
      </c>
      <c r="B113" t="s">
        <v>7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244</v>
      </c>
      <c r="B114" t="s">
        <v>8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244</v>
      </c>
      <c r="B115" t="s">
        <v>18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244</v>
      </c>
      <c r="B116" t="s">
        <v>22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244</v>
      </c>
      <c r="B117" t="s">
        <v>26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244</v>
      </c>
      <c r="B118" t="s">
        <v>30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244</v>
      </c>
      <c r="B119" t="s">
        <v>9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244</v>
      </c>
      <c r="B120" t="s">
        <v>11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244</v>
      </c>
      <c r="B121" t="s">
        <v>13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244</v>
      </c>
      <c r="B122" t="s">
        <v>15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244</v>
      </c>
      <c r="B123" t="s">
        <v>51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244</v>
      </c>
      <c r="B124" t="s">
        <v>56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244</v>
      </c>
      <c r="B125" t="s">
        <v>61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244</v>
      </c>
      <c r="B126" t="s">
        <v>66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244</v>
      </c>
      <c r="B127" t="s">
        <v>19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244</v>
      </c>
      <c r="B128" t="s">
        <v>23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244</v>
      </c>
      <c r="B129" t="s">
        <v>27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244</v>
      </c>
      <c r="B130" t="s">
        <v>31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244</v>
      </c>
      <c r="B131" t="s">
        <v>20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244</v>
      </c>
      <c r="B132" t="s">
        <v>24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244</v>
      </c>
      <c r="B133" t="s">
        <v>28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244</v>
      </c>
      <c r="B134" t="s">
        <v>32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244</v>
      </c>
      <c r="B135" t="s">
        <v>34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244</v>
      </c>
      <c r="B136" t="s">
        <v>38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244</v>
      </c>
      <c r="B137" t="s">
        <v>42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244</v>
      </c>
      <c r="B138" t="s">
        <v>46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244</v>
      </c>
      <c r="B139" t="s">
        <v>35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244</v>
      </c>
      <c r="B140" t="s">
        <v>39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244</v>
      </c>
      <c r="B141" t="s">
        <v>43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244</v>
      </c>
      <c r="B142" t="s">
        <v>47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244</v>
      </c>
      <c r="B143" t="s">
        <v>10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244</v>
      </c>
      <c r="B144" t="s">
        <v>12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244</v>
      </c>
      <c r="B145" t="s">
        <v>14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244</v>
      </c>
      <c r="B146" t="s">
        <v>16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244</v>
      </c>
      <c r="B147" t="s">
        <v>36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244</v>
      </c>
      <c r="B148" t="s">
        <v>40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244</v>
      </c>
      <c r="B149" t="s">
        <v>44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244</v>
      </c>
      <c r="B150" t="s">
        <v>48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244</v>
      </c>
      <c r="B151" t="s">
        <v>52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244</v>
      </c>
      <c r="B152" t="s">
        <v>57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244</v>
      </c>
      <c r="B153" t="s">
        <v>62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244</v>
      </c>
      <c r="B154" t="s">
        <v>67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244</v>
      </c>
      <c r="B155" t="s">
        <v>53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244</v>
      </c>
      <c r="B156" t="s">
        <v>58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244</v>
      </c>
      <c r="B157" t="s">
        <v>63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244</v>
      </c>
      <c r="B158" t="s">
        <v>68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443</v>
      </c>
    </row>
    <row r="3" spans="2:30" ht="15" customHeight="1">
      <c r="B3" s="66"/>
    </row>
    <row r="4" spans="2:30" ht="15" customHeight="1">
      <c r="B4" s="48" t="s">
        <v>442</v>
      </c>
      <c r="C4" s="44" t="str">
        <f>Netzbetreiber!$D$9</f>
        <v>Netzbetreiber Musterstadt GmbH</v>
      </c>
      <c r="D4" s="58"/>
      <c r="G4" s="58"/>
      <c r="I4" s="58"/>
      <c r="J4" s="59"/>
      <c r="M4" s="67" t="s">
        <v>546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441</v>
      </c>
      <c r="C5" s="45" t="str">
        <f>Netzbetreiber!D28</f>
        <v>Musternetz 1</v>
      </c>
      <c r="D5" s="25"/>
      <c r="E5" s="58"/>
      <c r="F5" s="58"/>
      <c r="G5" s="58"/>
      <c r="I5" s="58"/>
      <c r="J5" s="58"/>
      <c r="K5" s="58"/>
      <c r="L5" s="58"/>
      <c r="M5" s="68" t="s">
        <v>515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439</v>
      </c>
      <c r="C6" s="44">
        <f>Netzbetreiber!$D$11</f>
        <v>123456789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132</v>
      </c>
      <c r="C7" s="43">
        <f>Netzbetreiber!$D$6</f>
        <v>44470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86" t="s">
        <v>455</v>
      </c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8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464</v>
      </c>
      <c r="N9" s="70" t="s">
        <v>369</v>
      </c>
      <c r="O9" s="71" t="s">
        <v>370</v>
      </c>
      <c r="P9" s="71" t="s">
        <v>371</v>
      </c>
      <c r="Q9" s="71" t="s">
        <v>372</v>
      </c>
      <c r="R9" s="71" t="s">
        <v>373</v>
      </c>
      <c r="S9" s="71" t="s">
        <v>374</v>
      </c>
      <c r="T9" s="71" t="s">
        <v>375</v>
      </c>
      <c r="U9" s="71" t="s">
        <v>376</v>
      </c>
      <c r="V9" s="71" t="s">
        <v>377</v>
      </c>
      <c r="W9" s="71" t="s">
        <v>378</v>
      </c>
      <c r="X9" s="71" t="s">
        <v>379</v>
      </c>
      <c r="Y9" s="71" t="s">
        <v>380</v>
      </c>
      <c r="Z9" s="71" t="s">
        <v>381</v>
      </c>
      <c r="AA9" s="71" t="s">
        <v>382</v>
      </c>
      <c r="AB9" s="71" t="s">
        <v>383</v>
      </c>
      <c r="AC9" s="72" t="s">
        <v>384</v>
      </c>
      <c r="AD9" s="72" t="s">
        <v>426</v>
      </c>
    </row>
    <row r="10" spans="2:30" ht="72" customHeight="1" thickBot="1">
      <c r="B10" s="291" t="s">
        <v>590</v>
      </c>
      <c r="C10" s="292"/>
      <c r="D10" s="73">
        <v>2</v>
      </c>
      <c r="E10" s="74" t="str">
        <f>IF(ISERROR(HLOOKUP(E$11,$M$9:$AD$35,$D10,0)),"",HLOOKUP(E$11,$M$9:$AD$35,$D10,0))</f>
        <v/>
      </c>
      <c r="F10" s="289" t="s">
        <v>395</v>
      </c>
      <c r="G10" s="289"/>
      <c r="H10" s="289"/>
      <c r="I10" s="289"/>
      <c r="J10" s="289"/>
      <c r="K10" s="289"/>
      <c r="L10" s="290"/>
      <c r="M10" s="75" t="s">
        <v>465</v>
      </c>
      <c r="N10" s="76" t="s">
        <v>466</v>
      </c>
      <c r="O10" s="77" t="s">
        <v>467</v>
      </c>
      <c r="P10" s="78" t="s">
        <v>468</v>
      </c>
      <c r="Q10" s="78" t="s">
        <v>469</v>
      </c>
      <c r="R10" s="78" t="s">
        <v>470</v>
      </c>
      <c r="S10" s="78" t="s">
        <v>471</v>
      </c>
      <c r="T10" s="78" t="s">
        <v>472</v>
      </c>
      <c r="U10" s="78" t="s">
        <v>473</v>
      </c>
      <c r="V10" s="78" t="s">
        <v>474</v>
      </c>
      <c r="W10" s="78" t="s">
        <v>475</v>
      </c>
      <c r="X10" s="78" t="s">
        <v>476</v>
      </c>
      <c r="Y10" s="78" t="s">
        <v>477</v>
      </c>
      <c r="Z10" s="78" t="s">
        <v>478</v>
      </c>
      <c r="AA10" s="78" t="s">
        <v>479</v>
      </c>
      <c r="AB10" s="78" t="s">
        <v>480</v>
      </c>
      <c r="AC10" s="79" t="s">
        <v>481</v>
      </c>
      <c r="AD10" s="80" t="s">
        <v>427</v>
      </c>
    </row>
    <row r="11" spans="2:30" ht="15.75" thickBot="1">
      <c r="B11" s="81" t="s">
        <v>418</v>
      </c>
      <c r="C11" s="82"/>
      <c r="D11" s="83">
        <v>3</v>
      </c>
      <c r="E11" s="84"/>
      <c r="F11" s="85" t="s">
        <v>386</v>
      </c>
      <c r="G11" s="86" t="s">
        <v>387</v>
      </c>
      <c r="H11" s="86" t="s">
        <v>388</v>
      </c>
      <c r="I11" s="86" t="s">
        <v>389</v>
      </c>
      <c r="J11" s="86" t="s">
        <v>390</v>
      </c>
      <c r="K11" s="86" t="s">
        <v>391</v>
      </c>
      <c r="L11" s="87" t="s">
        <v>392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396</v>
      </c>
      <c r="C12" s="89"/>
      <c r="D12" s="90">
        <v>4</v>
      </c>
      <c r="E12" s="258">
        <f>MIN(SUMPRODUCT($M$11:$AD$11,M12:AD12),1)</f>
        <v>1</v>
      </c>
      <c r="F12" s="255" t="s">
        <v>392</v>
      </c>
      <c r="G12" s="60" t="s">
        <v>392</v>
      </c>
      <c r="H12" s="60" t="s">
        <v>392</v>
      </c>
      <c r="I12" s="60" t="s">
        <v>392</v>
      </c>
      <c r="J12" s="60" t="s">
        <v>392</v>
      </c>
      <c r="K12" s="60" t="s">
        <v>392</v>
      </c>
      <c r="L12" s="61" t="s">
        <v>392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397</v>
      </c>
      <c r="C13" s="96"/>
      <c r="D13" s="90">
        <v>5</v>
      </c>
      <c r="E13" s="259">
        <f t="shared" ref="E13:E35" si="0">MIN(SUMPRODUCT($M$11:$AD$11,M13:AD13),1)</f>
        <v>0</v>
      </c>
      <c r="F13" s="256" t="s">
        <v>392</v>
      </c>
      <c r="G13" s="62" t="s">
        <v>392</v>
      </c>
      <c r="H13" s="62" t="s">
        <v>392</v>
      </c>
      <c r="I13" s="62" t="s">
        <v>392</v>
      </c>
      <c r="J13" s="62" t="s">
        <v>392</v>
      </c>
      <c r="K13" s="62" t="s">
        <v>392</v>
      </c>
      <c r="L13" s="63" t="s">
        <v>392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398</v>
      </c>
      <c r="C14" s="96"/>
      <c r="D14" s="90">
        <v>6</v>
      </c>
      <c r="E14" s="259">
        <f t="shared" si="0"/>
        <v>0</v>
      </c>
      <c r="F14" s="256" t="s">
        <v>392</v>
      </c>
      <c r="G14" s="62" t="s">
        <v>399</v>
      </c>
      <c r="H14" s="62" t="s">
        <v>399</v>
      </c>
      <c r="I14" s="62" t="s">
        <v>399</v>
      </c>
      <c r="J14" s="62" t="s">
        <v>399</v>
      </c>
      <c r="K14" s="62" t="s">
        <v>399</v>
      </c>
      <c r="L14" s="63" t="s">
        <v>399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400</v>
      </c>
      <c r="C15" s="96"/>
      <c r="D15" s="90">
        <v>7</v>
      </c>
      <c r="E15" s="259">
        <f t="shared" si="0"/>
        <v>0</v>
      </c>
      <c r="F15" s="256" t="s">
        <v>399</v>
      </c>
      <c r="G15" s="62" t="s">
        <v>391</v>
      </c>
      <c r="H15" s="62" t="s">
        <v>399</v>
      </c>
      <c r="I15" s="62" t="s">
        <v>399</v>
      </c>
      <c r="J15" s="62" t="s">
        <v>399</v>
      </c>
      <c r="K15" s="62" t="s">
        <v>399</v>
      </c>
      <c r="L15" s="63" t="s">
        <v>399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412</v>
      </c>
      <c r="C16" s="96"/>
      <c r="D16" s="90">
        <v>8</v>
      </c>
      <c r="E16" s="259">
        <f t="shared" si="0"/>
        <v>1</v>
      </c>
      <c r="F16" s="256" t="s">
        <v>399</v>
      </c>
      <c r="G16" s="62" t="s">
        <v>399</v>
      </c>
      <c r="H16" s="62" t="s">
        <v>399</v>
      </c>
      <c r="I16" s="62" t="s">
        <v>399</v>
      </c>
      <c r="J16" s="62" t="s">
        <v>392</v>
      </c>
      <c r="K16" s="62" t="s">
        <v>399</v>
      </c>
      <c r="L16" s="63" t="s">
        <v>399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413</v>
      </c>
      <c r="C17" s="96"/>
      <c r="D17" s="90">
        <v>9</v>
      </c>
      <c r="E17" s="259">
        <f t="shared" si="0"/>
        <v>1</v>
      </c>
      <c r="F17" s="256" t="s">
        <v>399</v>
      </c>
      <c r="G17" s="62" t="s">
        <v>399</v>
      </c>
      <c r="H17" s="62" t="s">
        <v>399</v>
      </c>
      <c r="I17" s="62" t="s">
        <v>399</v>
      </c>
      <c r="J17" s="62" t="s">
        <v>399</v>
      </c>
      <c r="K17" s="62" t="s">
        <v>399</v>
      </c>
      <c r="L17" s="63" t="s">
        <v>392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414</v>
      </c>
      <c r="C18" s="96"/>
      <c r="D18" s="90">
        <v>10</v>
      </c>
      <c r="E18" s="259">
        <f t="shared" si="0"/>
        <v>1</v>
      </c>
      <c r="F18" s="256" t="s">
        <v>392</v>
      </c>
      <c r="G18" s="62" t="s">
        <v>399</v>
      </c>
      <c r="H18" s="62" t="s">
        <v>399</v>
      </c>
      <c r="I18" s="62" t="s">
        <v>399</v>
      </c>
      <c r="J18" s="62" t="s">
        <v>399</v>
      </c>
      <c r="K18" s="62" t="s">
        <v>399</v>
      </c>
      <c r="L18" s="63" t="s">
        <v>399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660</v>
      </c>
      <c r="C19" s="96"/>
      <c r="D19" s="90"/>
      <c r="E19" s="259">
        <v>1</v>
      </c>
      <c r="F19" s="256" t="s">
        <v>392</v>
      </c>
      <c r="G19" s="62" t="s">
        <v>392</v>
      </c>
      <c r="H19" s="62" t="s">
        <v>392</v>
      </c>
      <c r="I19" s="62" t="s">
        <v>392</v>
      </c>
      <c r="J19" s="62" t="s">
        <v>392</v>
      </c>
      <c r="K19" s="62" t="s">
        <v>392</v>
      </c>
      <c r="L19" s="63" t="s">
        <v>392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401</v>
      </c>
      <c r="C20" s="96"/>
      <c r="D20" s="90">
        <v>11</v>
      </c>
      <c r="E20" s="259">
        <f t="shared" si="0"/>
        <v>1</v>
      </c>
      <c r="F20" s="256" t="s">
        <v>392</v>
      </c>
      <c r="G20" s="62" t="s">
        <v>392</v>
      </c>
      <c r="H20" s="62" t="s">
        <v>392</v>
      </c>
      <c r="I20" s="62" t="s">
        <v>392</v>
      </c>
      <c r="J20" s="62" t="s">
        <v>392</v>
      </c>
      <c r="K20" s="62" t="s">
        <v>392</v>
      </c>
      <c r="L20" s="63" t="s">
        <v>392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658</v>
      </c>
      <c r="C21" s="96"/>
      <c r="D21" s="90">
        <v>12</v>
      </c>
      <c r="E21" s="259">
        <f t="shared" si="0"/>
        <v>1</v>
      </c>
      <c r="F21" s="256" t="s">
        <v>399</v>
      </c>
      <c r="G21" s="62" t="s">
        <v>399</v>
      </c>
      <c r="H21" s="62" t="s">
        <v>399</v>
      </c>
      <c r="I21" s="62" t="s">
        <v>392</v>
      </c>
      <c r="J21" s="62" t="s">
        <v>399</v>
      </c>
      <c r="K21" s="62" t="s">
        <v>399</v>
      </c>
      <c r="L21" s="63" t="s">
        <v>399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415</v>
      </c>
      <c r="C22" s="96"/>
      <c r="D22" s="90">
        <v>13</v>
      </c>
      <c r="E22" s="259">
        <f t="shared" si="0"/>
        <v>1</v>
      </c>
      <c r="F22" s="256" t="s">
        <v>399</v>
      </c>
      <c r="G22" s="62" t="s">
        <v>399</v>
      </c>
      <c r="H22" s="62" t="s">
        <v>399</v>
      </c>
      <c r="I22" s="62" t="s">
        <v>399</v>
      </c>
      <c r="J22" s="62" t="s">
        <v>399</v>
      </c>
      <c r="K22" s="62" t="s">
        <v>399</v>
      </c>
      <c r="L22" s="63" t="s">
        <v>392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416</v>
      </c>
      <c r="C23" s="96"/>
      <c r="D23" s="90">
        <v>14</v>
      </c>
      <c r="E23" s="259">
        <f t="shared" si="0"/>
        <v>1</v>
      </c>
      <c r="F23" s="256" t="s">
        <v>392</v>
      </c>
      <c r="G23" s="62" t="s">
        <v>399</v>
      </c>
      <c r="H23" s="62" t="s">
        <v>399</v>
      </c>
      <c r="I23" s="62" t="s">
        <v>399</v>
      </c>
      <c r="J23" s="62" t="s">
        <v>399</v>
      </c>
      <c r="K23" s="62" t="s">
        <v>399</v>
      </c>
      <c r="L23" s="63" t="s">
        <v>399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417</v>
      </c>
      <c r="C24" s="96"/>
      <c r="D24" s="90">
        <v>15</v>
      </c>
      <c r="E24" s="259">
        <f t="shared" si="0"/>
        <v>0</v>
      </c>
      <c r="F24" s="256" t="s">
        <v>399</v>
      </c>
      <c r="G24" s="62" t="s">
        <v>399</v>
      </c>
      <c r="H24" s="62" t="s">
        <v>399</v>
      </c>
      <c r="I24" s="62" t="s">
        <v>392</v>
      </c>
      <c r="J24" s="62" t="s">
        <v>399</v>
      </c>
      <c r="K24" s="62" t="s">
        <v>399</v>
      </c>
      <c r="L24" s="63" t="s">
        <v>399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402</v>
      </c>
      <c r="C25" s="96"/>
      <c r="D25" s="90">
        <v>16</v>
      </c>
      <c r="E25" s="259">
        <f t="shared" si="0"/>
        <v>0</v>
      </c>
      <c r="F25" s="256" t="s">
        <v>392</v>
      </c>
      <c r="G25" s="62" t="s">
        <v>392</v>
      </c>
      <c r="H25" s="62" t="s">
        <v>392</v>
      </c>
      <c r="I25" s="62" t="s">
        <v>392</v>
      </c>
      <c r="J25" s="62" t="s">
        <v>392</v>
      </c>
      <c r="K25" s="62" t="s">
        <v>392</v>
      </c>
      <c r="L25" s="63" t="s">
        <v>392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403</v>
      </c>
      <c r="C26" s="96"/>
      <c r="D26" s="90">
        <v>17</v>
      </c>
      <c r="E26" s="259">
        <f t="shared" si="0"/>
        <v>0</v>
      </c>
      <c r="F26" s="256" t="s">
        <v>392</v>
      </c>
      <c r="G26" s="62" t="s">
        <v>392</v>
      </c>
      <c r="H26" s="62" t="s">
        <v>392</v>
      </c>
      <c r="I26" s="62" t="s">
        <v>392</v>
      </c>
      <c r="J26" s="62" t="s">
        <v>392</v>
      </c>
      <c r="K26" s="62" t="s">
        <v>392</v>
      </c>
      <c r="L26" s="63" t="s">
        <v>392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659</v>
      </c>
      <c r="C27" s="96"/>
      <c r="D27" s="90"/>
      <c r="E27" s="259">
        <v>1</v>
      </c>
      <c r="F27" s="256" t="s">
        <v>392</v>
      </c>
      <c r="G27" s="62" t="s">
        <v>392</v>
      </c>
      <c r="H27" s="62" t="s">
        <v>392</v>
      </c>
      <c r="I27" s="62" t="s">
        <v>392</v>
      </c>
      <c r="J27" s="62" t="s">
        <v>392</v>
      </c>
      <c r="K27" s="62" t="s">
        <v>392</v>
      </c>
      <c r="L27" s="63" t="s">
        <v>392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404</v>
      </c>
      <c r="C28" s="96"/>
      <c r="D28" s="90">
        <v>18</v>
      </c>
      <c r="E28" s="259">
        <f t="shared" si="0"/>
        <v>1</v>
      </c>
      <c r="F28" s="256" t="s">
        <v>392</v>
      </c>
      <c r="G28" s="62" t="s">
        <v>392</v>
      </c>
      <c r="H28" s="62" t="s">
        <v>392</v>
      </c>
      <c r="I28" s="62" t="s">
        <v>392</v>
      </c>
      <c r="J28" s="62" t="s">
        <v>392</v>
      </c>
      <c r="K28" s="62" t="s">
        <v>392</v>
      </c>
      <c r="L28" s="63" t="s">
        <v>392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405</v>
      </c>
      <c r="C29" s="96"/>
      <c r="D29" s="90">
        <v>19</v>
      </c>
      <c r="E29" s="259">
        <v>1</v>
      </c>
      <c r="F29" s="256" t="s">
        <v>392</v>
      </c>
      <c r="G29" s="256" t="s">
        <v>392</v>
      </c>
      <c r="H29" s="256" t="s">
        <v>392</v>
      </c>
      <c r="I29" s="256" t="s">
        <v>392</v>
      </c>
      <c r="J29" s="256" t="s">
        <v>392</v>
      </c>
      <c r="K29" s="256" t="s">
        <v>392</v>
      </c>
      <c r="L29" s="256" t="s">
        <v>392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406</v>
      </c>
      <c r="C30" s="96"/>
      <c r="D30" s="90">
        <v>20</v>
      </c>
      <c r="E30" s="259">
        <f t="shared" si="0"/>
        <v>0</v>
      </c>
      <c r="F30" s="256" t="s">
        <v>392</v>
      </c>
      <c r="G30" s="62" t="s">
        <v>392</v>
      </c>
      <c r="H30" s="62" t="s">
        <v>392</v>
      </c>
      <c r="I30" s="62" t="s">
        <v>392</v>
      </c>
      <c r="J30" s="62" t="s">
        <v>392</v>
      </c>
      <c r="K30" s="62" t="s">
        <v>392</v>
      </c>
      <c r="L30" s="63" t="s">
        <v>392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407</v>
      </c>
      <c r="C31" s="96"/>
      <c r="D31" s="90">
        <v>21</v>
      </c>
      <c r="E31" s="259">
        <f t="shared" si="0"/>
        <v>0</v>
      </c>
      <c r="F31" s="256" t="s">
        <v>399</v>
      </c>
      <c r="G31" s="62" t="s">
        <v>399</v>
      </c>
      <c r="H31" s="62" t="s">
        <v>392</v>
      </c>
      <c r="I31" s="62" t="s">
        <v>399</v>
      </c>
      <c r="J31" s="62" t="s">
        <v>399</v>
      </c>
      <c r="K31" s="62" t="s">
        <v>399</v>
      </c>
      <c r="L31" s="63" t="s">
        <v>399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408</v>
      </c>
      <c r="C32" s="96"/>
      <c r="D32" s="90">
        <v>22</v>
      </c>
      <c r="E32" s="259">
        <f t="shared" si="0"/>
        <v>0</v>
      </c>
      <c r="F32" s="256" t="s">
        <v>391</v>
      </c>
      <c r="G32" s="62" t="s">
        <v>391</v>
      </c>
      <c r="H32" s="62" t="s">
        <v>391</v>
      </c>
      <c r="I32" s="62" t="s">
        <v>391</v>
      </c>
      <c r="J32" s="62" t="s">
        <v>391</v>
      </c>
      <c r="K32" s="62" t="s">
        <v>391</v>
      </c>
      <c r="L32" s="63" t="s">
        <v>392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409</v>
      </c>
      <c r="C33" s="96"/>
      <c r="D33" s="90">
        <v>23</v>
      </c>
      <c r="E33" s="259">
        <f t="shared" si="0"/>
        <v>1</v>
      </c>
      <c r="F33" s="256" t="s">
        <v>392</v>
      </c>
      <c r="G33" s="62" t="s">
        <v>392</v>
      </c>
      <c r="H33" s="62" t="s">
        <v>392</v>
      </c>
      <c r="I33" s="62" t="s">
        <v>392</v>
      </c>
      <c r="J33" s="62" t="s">
        <v>392</v>
      </c>
      <c r="K33" s="62" t="s">
        <v>392</v>
      </c>
      <c r="L33" s="63" t="s">
        <v>392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410</v>
      </c>
      <c r="C34" s="96"/>
      <c r="D34" s="90">
        <v>24</v>
      </c>
      <c r="E34" s="259">
        <f t="shared" si="0"/>
        <v>1</v>
      </c>
      <c r="F34" s="256" t="s">
        <v>392</v>
      </c>
      <c r="G34" s="62" t="s">
        <v>392</v>
      </c>
      <c r="H34" s="62" t="s">
        <v>392</v>
      </c>
      <c r="I34" s="62" t="s">
        <v>392</v>
      </c>
      <c r="J34" s="62" t="s">
        <v>392</v>
      </c>
      <c r="K34" s="62" t="s">
        <v>392</v>
      </c>
      <c r="L34" s="63" t="s">
        <v>392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411</v>
      </c>
      <c r="C35" s="102"/>
      <c r="D35" s="103">
        <v>25</v>
      </c>
      <c r="E35" s="260">
        <f t="shared" si="0"/>
        <v>0</v>
      </c>
      <c r="F35" s="257" t="s">
        <v>391</v>
      </c>
      <c r="G35" s="64" t="s">
        <v>391</v>
      </c>
      <c r="H35" s="64" t="s">
        <v>391</v>
      </c>
      <c r="I35" s="64" t="s">
        <v>391</v>
      </c>
      <c r="J35" s="64" t="s">
        <v>391</v>
      </c>
      <c r="K35" s="64" t="s">
        <v>391</v>
      </c>
      <c r="L35" s="65" t="s">
        <v>392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452</v>
      </c>
      <c r="B1"/>
      <c r="D1" s="177" t="s">
        <v>552</v>
      </c>
      <c r="O1" s="194"/>
    </row>
    <row r="2" spans="1:16">
      <c r="A2" s="194"/>
      <c r="B2" s="194" t="s">
        <v>453</v>
      </c>
    </row>
    <row r="3" spans="1:16" ht="20.100000000000001" customHeight="1">
      <c r="A3" s="293" t="s">
        <v>248</v>
      </c>
      <c r="B3" s="195" t="s">
        <v>85</v>
      </c>
      <c r="C3" s="196"/>
      <c r="D3" s="295" t="s">
        <v>454</v>
      </c>
      <c r="E3" s="296"/>
      <c r="F3" s="296"/>
      <c r="G3" s="296"/>
      <c r="H3" s="296"/>
      <c r="I3" s="296"/>
      <c r="J3" s="297"/>
      <c r="K3" s="197"/>
      <c r="L3" s="197"/>
      <c r="M3" s="197"/>
      <c r="N3" s="197"/>
      <c r="O3" s="154"/>
      <c r="P3" s="197"/>
    </row>
    <row r="4" spans="1:16" ht="20.100000000000001" customHeight="1">
      <c r="A4" s="294"/>
      <c r="B4" s="198"/>
      <c r="C4" s="199"/>
      <c r="D4" s="200" t="s">
        <v>86</v>
      </c>
      <c r="E4" s="200" t="s">
        <v>87</v>
      </c>
      <c r="F4" s="200" t="s">
        <v>88</v>
      </c>
      <c r="G4" s="200" t="s">
        <v>89</v>
      </c>
      <c r="H4" s="200" t="s">
        <v>90</v>
      </c>
      <c r="I4" s="200" t="s">
        <v>91</v>
      </c>
      <c r="J4" s="200" t="s">
        <v>92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93</v>
      </c>
      <c r="C5" s="199"/>
      <c r="D5" s="200" t="s">
        <v>94</v>
      </c>
      <c r="E5" s="200" t="s">
        <v>95</v>
      </c>
      <c r="F5" s="200" t="s">
        <v>96</v>
      </c>
      <c r="G5" s="200" t="s">
        <v>97</v>
      </c>
      <c r="H5" s="200" t="s">
        <v>98</v>
      </c>
      <c r="I5" s="200" t="s">
        <v>99</v>
      </c>
      <c r="J5" s="200" t="s">
        <v>100</v>
      </c>
      <c r="K5" s="200" t="s">
        <v>101</v>
      </c>
      <c r="L5" s="201" t="s">
        <v>102</v>
      </c>
      <c r="M5" s="201" t="s">
        <v>103</v>
      </c>
      <c r="N5" s="203" t="s">
        <v>146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104</v>
      </c>
      <c r="C7" s="207" t="s">
        <v>105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101</v>
      </c>
      <c r="M7" s="209">
        <f t="shared" ref="M7:M21" si="0">MAX(D7:J7)</f>
        <v>1</v>
      </c>
      <c r="N7" s="210" t="s">
        <v>365</v>
      </c>
      <c r="O7" s="98"/>
      <c r="P7" s="200"/>
    </row>
    <row r="8" spans="1:16" ht="21" customHeight="1">
      <c r="A8" s="206">
        <v>2</v>
      </c>
      <c r="B8" s="200" t="s">
        <v>106</v>
      </c>
      <c r="C8" s="207" t="s">
        <v>107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101</v>
      </c>
      <c r="M8" s="209">
        <f t="shared" si="0"/>
        <v>1</v>
      </c>
      <c r="N8" s="210" t="s">
        <v>365</v>
      </c>
      <c r="O8" s="98"/>
      <c r="P8" s="200"/>
    </row>
    <row r="9" spans="1:16" ht="21" customHeight="1">
      <c r="A9" s="206">
        <v>3</v>
      </c>
      <c r="B9" s="200" t="s">
        <v>246</v>
      </c>
      <c r="C9" s="211" t="s">
        <v>4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101</v>
      </c>
      <c r="M9" s="209">
        <f t="shared" ref="M9" si="1">MAX(D9:J9)</f>
        <v>1</v>
      </c>
      <c r="N9" s="210" t="s">
        <v>4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108</v>
      </c>
      <c r="C11" s="214" t="s">
        <v>109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95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110</v>
      </c>
      <c r="C12" s="214" t="s">
        <v>111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94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112</v>
      </c>
      <c r="C13" s="214" t="s">
        <v>113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94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114</v>
      </c>
      <c r="C14" s="214" t="s">
        <v>115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94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116</v>
      </c>
      <c r="C15" s="214" t="s">
        <v>117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95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122</v>
      </c>
      <c r="C16" s="214" t="s">
        <v>123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96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118</v>
      </c>
      <c r="C17" s="215" t="s">
        <v>119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99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116</v>
      </c>
    </row>
    <row r="18" spans="1:16" ht="21" customHeight="1">
      <c r="A18" s="206">
        <v>11</v>
      </c>
      <c r="B18" s="200" t="s">
        <v>120</v>
      </c>
      <c r="C18" s="215" t="s">
        <v>121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98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122</v>
      </c>
    </row>
    <row r="19" spans="1:16" ht="21" customHeight="1">
      <c r="A19" s="206">
        <v>12</v>
      </c>
      <c r="B19" s="200" t="s">
        <v>124</v>
      </c>
      <c r="C19" s="215" t="s">
        <v>125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97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108</v>
      </c>
    </row>
    <row r="20" spans="1:16" ht="21" customHeight="1">
      <c r="A20" s="206">
        <v>13</v>
      </c>
      <c r="B20" s="200" t="s">
        <v>126</v>
      </c>
      <c r="C20" s="215" t="s">
        <v>127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94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110</v>
      </c>
    </row>
    <row r="21" spans="1:16" ht="24.75" customHeight="1">
      <c r="A21" s="206">
        <v>14</v>
      </c>
      <c r="B21" s="200" t="s">
        <v>128</v>
      </c>
      <c r="C21" s="215" t="s">
        <v>129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95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116</v>
      </c>
    </row>
    <row r="22" spans="1:16" ht="25.5">
      <c r="A22" s="206">
        <v>15</v>
      </c>
      <c r="B22" s="200" t="s">
        <v>130</v>
      </c>
      <c r="C22" s="216" t="s">
        <v>131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95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Claudius Burg</cp:lastModifiedBy>
  <cp:lastPrinted>2015-03-20T22:59:10Z</cp:lastPrinted>
  <dcterms:created xsi:type="dcterms:W3CDTF">2015-01-15T05:25:41Z</dcterms:created>
  <dcterms:modified xsi:type="dcterms:W3CDTF">2023-06-28T09:00:52Z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